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165" activeTab="0"/>
  </bookViews>
  <sheets>
    <sheet name="Додаток 3 економіка" sheetId="1" r:id="rId1"/>
  </sheets>
  <definedNames>
    <definedName name="_xlnm.Print_Area" localSheetId="0">'Додаток 3 економіка'!$A$1:$AL$79</definedName>
  </definedNames>
  <calcPr fullCalcOnLoad="1"/>
</workbook>
</file>

<file path=xl/sharedStrings.xml><?xml version="1.0" encoding="utf-8"?>
<sst xmlns="http://schemas.openxmlformats.org/spreadsheetml/2006/main" count="102" uniqueCount="68">
  <si>
    <t>ЗАГАЛЬНИЙ ФОНД</t>
  </si>
  <si>
    <t>Затверджено на рік</t>
  </si>
  <si>
    <t>Затверджено з урахуванням внесених змін</t>
  </si>
  <si>
    <t>Фактичне виконання</t>
  </si>
  <si>
    <t>Виконання (%)</t>
  </si>
  <si>
    <t>КЕКВ</t>
  </si>
  <si>
    <t>Затверджено розписом на рік з урахуванням внесених змін</t>
  </si>
  <si>
    <t>до затвердженого плану на рік</t>
  </si>
  <si>
    <t>до уточненого плану на рік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</si>
  <si>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</si>
  <si>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</si>
  <si>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</si>
  <si>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</si>
  <si>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</si>
  <si>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 </t>
  </si>
  <si>
    <t>Видатки на відрядження</t>
  </si>
  <si>
    <t xml:space="preserve">Оплата комунальних послуг та енергоносіїв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</si>
  <si>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</si>
  <si>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</si>
  <si>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</si>
  <si>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</si>
  <si>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 </t>
  </si>
  <si>
    <t xml:space="preserve">Дослідження і розробки, окремі заходи розвитку по реалізації державних (регіональних) програм 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</si>
  <si>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</si>
  <si>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</si>
  <si>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 </t>
  </si>
  <si>
    <t>Поточні трансферти органам державного управління інших рівнів 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</si>
  <si>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</si>
  <si>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</si>
  <si>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</si>
  <si>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</si>
  <si>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</si>
  <si>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</si>
  <si>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</si>
  <si>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Капітальні трансферти підприємствам (установам,організаціям)</t>
  </si>
  <si>
    <t>Капітальні трансферти органам державного управління інших рівнів</t>
  </si>
  <si>
    <t>Нерозподілені видатки</t>
  </si>
  <si>
    <t xml:space="preserve">Разом видатків загального фонду </t>
  </si>
  <si>
    <t>ПОТОЧНІ ВИДАТКИ</t>
  </si>
  <si>
    <t>Оплата праці і нарахування на заробітну плату</t>
  </si>
  <si>
    <t>Використання товарів і послуг</t>
  </si>
  <si>
    <t>Найменування показника</t>
  </si>
  <si>
    <t>Затверджено розписом на рік</t>
  </si>
  <si>
    <t>Виконано</t>
  </si>
  <si>
    <t>до уточненого розпису на рік</t>
  </si>
  <si>
    <t>до затвердженого розпису на рік</t>
  </si>
  <si>
    <t>Оплата енергосервісу</t>
  </si>
  <si>
    <t>Додаток 3</t>
  </si>
  <si>
    <t xml:space="preserve">до рішення Сквирської міської ради </t>
  </si>
  <si>
    <t>(грн.)</t>
  </si>
  <si>
    <t>затверджено розписом на 2021 рік з урахування внесених змін</t>
  </si>
  <si>
    <t>СПЕЦІАЛЬНИЙ ФОНД</t>
  </si>
  <si>
    <t>Виконано за звітний період</t>
  </si>
  <si>
    <t>Міський голова</t>
  </si>
  <si>
    <t>Валентина ЛЕВІЦЬКА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</si>
  <si>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</si>
  <si>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</si>
  <si>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 інших об"єктів</t>
  </si>
  <si>
    <t>Капітальний ремонт інших об"єктів</t>
  </si>
  <si>
    <t>Реконструкція та реставрація інших об"єктів</t>
  </si>
  <si>
    <t>Капітальні трансфери підприємствам (установам, організаціям)</t>
  </si>
  <si>
    <t xml:space="preserve">Разом видатків спеціального фонду </t>
  </si>
  <si>
    <t>Затверджено розписом на 9 місяців 2021 року з урахування внесених змін</t>
  </si>
  <si>
    <t>"Про виконання бюджету Сквирської міської територіальної громади за 9 місяців 2021 року"</t>
  </si>
  <si>
    <t xml:space="preserve">Виконання видаткової частини бюджету Сквирської міської територіальної громади за 9 місяців 2021 року за економічною структурою                                        </t>
  </si>
  <si>
    <t>Затверджено розписом на 2021 рік з урахуванням внесених змін</t>
  </si>
  <si>
    <t>затверджено розписом на  9 місяців  2021 року з урахування внесених змін</t>
  </si>
  <si>
    <t>від 27 жовтня 2021 року №01-14-VІІІ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</si>
</sst>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  <numFmt numFmtId="203" formatCode="#,##0.0000"/>
    <numFmt numFmtId="204" formatCode="0.000"/>
    <numFmt numFmtId="205" formatCode="0.000000"/>
    <numFmt numFmtId="206" formatCode="0.00000"/>
    <numFmt numFmtId="207" formatCode="0.0000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  <numFmt numFmtId="212" formatCode="0.000000000"/>
    <numFmt numFmtId="213" formatCode="0.00000000"/>
    <numFmt numFmtId="214" formatCode="0.000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u val="single"/>
      <sz val="16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2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7" fillId="20" borderId="2" applyNumberFormat="0" applyAlignment="0" applyProtection="0"/>
    <xf numFmtId="0" fontId="14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28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/>
    </xf>
    <xf numFmtId="180" fontId="2" fillId="24" borderId="10" xfId="0" applyNumberFormat="1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180" fontId="31" fillId="24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0" fontId="3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33" fillId="0" borderId="10" xfId="0" applyNumberFormat="1" applyFont="1" applyBorder="1" applyAlignment="1">
      <alignment horizontal="center" vertical="center"/>
    </xf>
    <xf numFmtId="180" fontId="26" fillId="24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180" fontId="34" fillId="0" borderId="10" xfId="0" applyNumberFormat="1" applyFont="1" applyBorder="1" applyAlignment="1">
      <alignment horizontal="center" vertical="center" wrapText="1"/>
    </xf>
    <xf numFmtId="180" fontId="25" fillId="24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4" fontId="25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180" fontId="25" fillId="0" borderId="10" xfId="0" applyNumberFormat="1" applyFont="1" applyBorder="1" applyAlignment="1">
      <alignment horizontal="center" vertical="center"/>
    </xf>
    <xf numFmtId="4" fontId="25" fillId="24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Border="1" applyAlignment="1">
      <alignment horizontal="center" vertical="center"/>
    </xf>
    <xf numFmtId="180" fontId="25" fillId="24" borderId="10" xfId="0" applyNumberFormat="1" applyFont="1" applyFill="1" applyBorder="1" applyAlignment="1">
      <alignment horizontal="center" vertical="center"/>
    </xf>
    <xf numFmtId="180" fontId="34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80" fontId="35" fillId="0" borderId="10" xfId="0" applyNumberFormat="1" applyFont="1" applyBorder="1" applyAlignment="1">
      <alignment horizontal="center" vertical="center" wrapText="1"/>
    </xf>
    <xf numFmtId="180" fontId="32" fillId="0" borderId="10" xfId="0" applyNumberFormat="1" applyFont="1" applyBorder="1" applyAlignment="1">
      <alignment horizontal="center" vertical="center"/>
    </xf>
    <xf numFmtId="180" fontId="36" fillId="0" borderId="10" xfId="0" applyNumberFormat="1" applyFont="1" applyBorder="1" applyAlignment="1">
      <alignment horizontal="center" vertical="center" wrapText="1"/>
    </xf>
    <xf numFmtId="180" fontId="36" fillId="24" borderId="10" xfId="0" applyNumberFormat="1" applyFont="1" applyFill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4" fontId="36" fillId="24" borderId="10" xfId="0" applyNumberFormat="1" applyFont="1" applyFill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/>
    </xf>
    <xf numFmtId="180" fontId="39" fillId="24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180" fontId="41" fillId="0" borderId="10" xfId="0" applyNumberFormat="1" applyFont="1" applyBorder="1" applyAlignment="1">
      <alignment horizontal="center" vertical="center"/>
    </xf>
    <xf numFmtId="4" fontId="27" fillId="24" borderId="10" xfId="0" applyNumberFormat="1" applyFont="1" applyFill="1" applyBorder="1" applyAlignment="1">
      <alignment horizontal="center" vertical="center"/>
    </xf>
    <xf numFmtId="180" fontId="27" fillId="24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31" fillId="0" borderId="10" xfId="0" applyNumberFormat="1" applyFont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 wrapText="1"/>
    </xf>
    <xf numFmtId="180" fontId="32" fillId="24" borderId="10" xfId="0" applyNumberFormat="1" applyFont="1" applyFill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180" fontId="3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31" fillId="24" borderId="10" xfId="0" applyNumberFormat="1" applyFont="1" applyFill="1" applyBorder="1" applyAlignment="1">
      <alignment horizontal="center" vertical="center" wrapText="1"/>
    </xf>
    <xf numFmtId="180" fontId="31" fillId="24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4" fontId="32" fillId="24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80" fontId="1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80" fontId="46" fillId="0" borderId="0" xfId="0" applyNumberFormat="1" applyFont="1" applyAlignment="1">
      <alignment/>
    </xf>
    <xf numFmtId="180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80" fontId="44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180" fontId="32" fillId="0" borderId="0" xfId="0" applyNumberFormat="1" applyFont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wrapText="1"/>
    </xf>
    <xf numFmtId="180" fontId="1" fillId="24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8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4" fontId="25" fillId="25" borderId="10" xfId="0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4" fontId="26" fillId="25" borderId="10" xfId="0" applyNumberFormat="1" applyFont="1" applyFill="1" applyBorder="1" applyAlignment="1">
      <alignment horizontal="center" vertical="center" wrapText="1"/>
    </xf>
    <xf numFmtId="181" fontId="26" fillId="25" borderId="10" xfId="0" applyNumberFormat="1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181" fontId="25" fillId="25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4" fontId="26" fillId="25" borderId="0" xfId="0" applyNumberFormat="1" applyFont="1" applyFill="1" applyBorder="1" applyAlignment="1">
      <alignment horizontal="center" vertical="center"/>
    </xf>
    <xf numFmtId="181" fontId="26" fillId="25" borderId="0" xfId="0" applyNumberFormat="1" applyFont="1" applyFill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/>
    </xf>
    <xf numFmtId="4" fontId="2" fillId="24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wrapText="1"/>
    </xf>
    <xf numFmtId="180" fontId="2" fillId="24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180" fontId="44" fillId="0" borderId="0" xfId="0" applyNumberFormat="1" applyFont="1" applyAlignment="1">
      <alignment horizontal="right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180" fontId="44" fillId="0" borderId="15" xfId="0" applyNumberFormat="1" applyFont="1" applyBorder="1" applyAlignment="1">
      <alignment horizontal="center" vertical="center" wrapText="1"/>
    </xf>
    <xf numFmtId="180" fontId="44" fillId="0" borderId="16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10" xfId="83"/>
    <cellStyle name="Обычный 11" xfId="84"/>
    <cellStyle name="Обычный 12" xfId="85"/>
    <cellStyle name="Обычный 13" xfId="86"/>
    <cellStyle name="Обычный 14" xfId="87"/>
    <cellStyle name="Обычный 15" xfId="88"/>
    <cellStyle name="Обычный 16" xfId="89"/>
    <cellStyle name="Обычный 17" xfId="90"/>
    <cellStyle name="Обычный 18" xfId="91"/>
    <cellStyle name="Обычный 19" xfId="92"/>
    <cellStyle name="Обычный 2" xfId="93"/>
    <cellStyle name="Обычный 20" xfId="94"/>
    <cellStyle name="Обычный 21" xfId="95"/>
    <cellStyle name="Обычный 22" xfId="96"/>
    <cellStyle name="Обычный 23" xfId="97"/>
    <cellStyle name="Обычный 24" xfId="98"/>
    <cellStyle name="Обычный 25" xfId="99"/>
    <cellStyle name="Обычный 26" xfId="100"/>
    <cellStyle name="Обычный 27" xfId="101"/>
    <cellStyle name="Обычный 28" xfId="102"/>
    <cellStyle name="Обычный 29" xfId="103"/>
    <cellStyle name="Обычный 3" xfId="104"/>
    <cellStyle name="Обычный 30" xfId="105"/>
    <cellStyle name="Обычный 31" xfId="106"/>
    <cellStyle name="Обычный 32" xfId="107"/>
    <cellStyle name="Обычный 33" xfId="108"/>
    <cellStyle name="Обычный 34" xfId="109"/>
    <cellStyle name="Обычный 35" xfId="110"/>
    <cellStyle name="Обычный 36" xfId="111"/>
    <cellStyle name="Обычный 37" xfId="112"/>
    <cellStyle name="Обычный 38" xfId="113"/>
    <cellStyle name="Обычный 39" xfId="114"/>
    <cellStyle name="Обычный 4" xfId="115"/>
    <cellStyle name="Обычный 40" xfId="116"/>
    <cellStyle name="Обычный 41" xfId="117"/>
    <cellStyle name="Обычный 42" xfId="118"/>
    <cellStyle name="Обычный 43" xfId="119"/>
    <cellStyle name="Обычный 44" xfId="120"/>
    <cellStyle name="Обычный 45" xfId="121"/>
    <cellStyle name="Обычный 46" xfId="122"/>
    <cellStyle name="Обычный 47" xfId="123"/>
    <cellStyle name="Обычный 48" xfId="124"/>
    <cellStyle name="Обычный 49" xfId="125"/>
    <cellStyle name="Обычный 5" xfId="126"/>
    <cellStyle name="Обычный 50" xfId="127"/>
    <cellStyle name="Обычный 51" xfId="128"/>
    <cellStyle name="Обычный 52" xfId="129"/>
    <cellStyle name="Обычный 53" xfId="130"/>
    <cellStyle name="Обычный 54" xfId="131"/>
    <cellStyle name="Обычный 55" xfId="132"/>
    <cellStyle name="Обычный 56" xfId="133"/>
    <cellStyle name="Обычный 57" xfId="134"/>
    <cellStyle name="Обычный 57 2" xfId="135"/>
    <cellStyle name="Обычный 58" xfId="136"/>
    <cellStyle name="Обычный 58 2" xfId="137"/>
    <cellStyle name="Обычный 59" xfId="138"/>
    <cellStyle name="Обычный 59 2" xfId="139"/>
    <cellStyle name="Обычный 6" xfId="140"/>
    <cellStyle name="Обычный 60" xfId="141"/>
    <cellStyle name="Обычный 60 2" xfId="142"/>
    <cellStyle name="Обычный 61" xfId="143"/>
    <cellStyle name="Обычный 62" xfId="144"/>
    <cellStyle name="Обычный 62 2" xfId="145"/>
    <cellStyle name="Обычный 63" xfId="146"/>
    <cellStyle name="Обычный 63 2" xfId="147"/>
    <cellStyle name="Обычный 64" xfId="148"/>
    <cellStyle name="Обычный 64 2" xfId="149"/>
    <cellStyle name="Обычный 65" xfId="150"/>
    <cellStyle name="Обычный 65 2" xfId="151"/>
    <cellStyle name="Обычный 66" xfId="152"/>
    <cellStyle name="Обычный 66 2" xfId="153"/>
    <cellStyle name="Обычный 67" xfId="154"/>
    <cellStyle name="Обычный 67 2" xfId="155"/>
    <cellStyle name="Обычный 68" xfId="156"/>
    <cellStyle name="Обычный 68 2" xfId="157"/>
    <cellStyle name="Обычный 69" xfId="158"/>
    <cellStyle name="Обычный 69 2" xfId="159"/>
    <cellStyle name="Обычный 7" xfId="160"/>
    <cellStyle name="Обычный 70" xfId="161"/>
    <cellStyle name="Обычный 70 2" xfId="162"/>
    <cellStyle name="Обычный 71" xfId="163"/>
    <cellStyle name="Обычный 71 2" xfId="164"/>
    <cellStyle name="Обычный 72" xfId="165"/>
    <cellStyle name="Обычный 8" xfId="166"/>
    <cellStyle name="Обычный 9" xfId="167"/>
    <cellStyle name="Followed Hyperlink" xfId="168"/>
    <cellStyle name="Підсумок" xfId="169"/>
    <cellStyle name="Плохой" xfId="170"/>
    <cellStyle name="Поганий" xfId="171"/>
    <cellStyle name="Пояснение" xfId="172"/>
    <cellStyle name="Примечание" xfId="173"/>
    <cellStyle name="Примечание 10" xfId="174"/>
    <cellStyle name="Примечание 11" xfId="175"/>
    <cellStyle name="Примечание 12" xfId="176"/>
    <cellStyle name="Примечание 13" xfId="177"/>
    <cellStyle name="Примечание 14" xfId="178"/>
    <cellStyle name="Примечание 15" xfId="179"/>
    <cellStyle name="Примечание 16" xfId="180"/>
    <cellStyle name="Примечание 17" xfId="181"/>
    <cellStyle name="Примечание 18" xfId="182"/>
    <cellStyle name="Примечание 19" xfId="183"/>
    <cellStyle name="Примечание 2" xfId="184"/>
    <cellStyle name="Примечание 20" xfId="185"/>
    <cellStyle name="Примечание 21" xfId="186"/>
    <cellStyle name="Примечание 22" xfId="187"/>
    <cellStyle name="Примечание 23" xfId="188"/>
    <cellStyle name="Примечание 24" xfId="189"/>
    <cellStyle name="Примечание 25" xfId="190"/>
    <cellStyle name="Примечание 26" xfId="191"/>
    <cellStyle name="Примечание 27" xfId="192"/>
    <cellStyle name="Примечание 28" xfId="193"/>
    <cellStyle name="Примечание 29" xfId="194"/>
    <cellStyle name="Примечание 3" xfId="195"/>
    <cellStyle name="Примечание 30" xfId="196"/>
    <cellStyle name="Примечание 31" xfId="197"/>
    <cellStyle name="Примечание 32" xfId="198"/>
    <cellStyle name="Примечание 33" xfId="199"/>
    <cellStyle name="Примечание 34" xfId="200"/>
    <cellStyle name="Примечание 35" xfId="201"/>
    <cellStyle name="Примечание 36" xfId="202"/>
    <cellStyle name="Примечание 37" xfId="203"/>
    <cellStyle name="Примечание 38" xfId="204"/>
    <cellStyle name="Примечание 39" xfId="205"/>
    <cellStyle name="Примечание 4" xfId="206"/>
    <cellStyle name="Примечание 40" xfId="207"/>
    <cellStyle name="Примечание 41" xfId="208"/>
    <cellStyle name="Примечание 42" xfId="209"/>
    <cellStyle name="Примечание 43" xfId="210"/>
    <cellStyle name="Примечание 44" xfId="211"/>
    <cellStyle name="Примечание 45" xfId="212"/>
    <cellStyle name="Примечание 46" xfId="213"/>
    <cellStyle name="Примечание 47" xfId="214"/>
    <cellStyle name="Примечание 48" xfId="215"/>
    <cellStyle name="Примечание 49" xfId="216"/>
    <cellStyle name="Примечание 5" xfId="217"/>
    <cellStyle name="Примечание 50" xfId="218"/>
    <cellStyle name="Примечание 51" xfId="219"/>
    <cellStyle name="Примечание 52" xfId="220"/>
    <cellStyle name="Примечание 53" xfId="221"/>
    <cellStyle name="Примечание 54" xfId="222"/>
    <cellStyle name="Примечание 55" xfId="223"/>
    <cellStyle name="Примечание 56" xfId="224"/>
    <cellStyle name="Примечание 57" xfId="225"/>
    <cellStyle name="Примечание 58" xfId="226"/>
    <cellStyle name="Примечание 59" xfId="227"/>
    <cellStyle name="Примечание 6" xfId="228"/>
    <cellStyle name="Примечание 60" xfId="229"/>
    <cellStyle name="Примечание 61" xfId="230"/>
    <cellStyle name="Примечание 62" xfId="231"/>
    <cellStyle name="Примечание 63" xfId="232"/>
    <cellStyle name="Примечание 64" xfId="233"/>
    <cellStyle name="Примечание 65" xfId="234"/>
    <cellStyle name="Примечание 66" xfId="235"/>
    <cellStyle name="Примечание 67" xfId="236"/>
    <cellStyle name="Примечание 68" xfId="237"/>
    <cellStyle name="Примечание 69" xfId="238"/>
    <cellStyle name="Примечание 7" xfId="239"/>
    <cellStyle name="Примечание 70" xfId="240"/>
    <cellStyle name="Примечание 71" xfId="241"/>
    <cellStyle name="Примечание 8" xfId="242"/>
    <cellStyle name="Примечание 9" xfId="243"/>
    <cellStyle name="Примітка" xfId="244"/>
    <cellStyle name="Percent" xfId="245"/>
    <cellStyle name="Результат" xfId="246"/>
    <cellStyle name="Связанная ячейка" xfId="247"/>
    <cellStyle name="Середній" xfId="248"/>
    <cellStyle name="Стиль 1" xfId="249"/>
    <cellStyle name="Текст попередження" xfId="250"/>
    <cellStyle name="Текст пояснення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K76"/>
  <sheetViews>
    <sheetView tabSelected="1" view="pageBreakPreview" zoomScale="75" zoomScaleNormal="75" zoomScaleSheetLayoutView="75" zoomScalePageLayoutView="0" workbookViewId="0" topLeftCell="A1">
      <pane xSplit="2" ySplit="12" topLeftCell="C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4" sqref="E54:E55"/>
    </sheetView>
  </sheetViews>
  <sheetFormatPr defaultColWidth="9.00390625" defaultRowHeight="12.75"/>
  <cols>
    <col min="1" max="1" width="10.75390625" style="0" customWidth="1"/>
    <col min="2" max="2" width="38.875" style="20" customWidth="1"/>
    <col min="3" max="3" width="20.625" style="21" customWidth="1"/>
    <col min="4" max="5" width="22.875" style="22" customWidth="1"/>
    <col min="6" max="6" width="19.375" style="2" customWidth="1"/>
    <col min="7" max="7" width="18.875" style="0" customWidth="1"/>
    <col min="8" max="8" width="19.00390625" style="0" customWidth="1"/>
    <col min="9" max="9" width="16.875" style="0" hidden="1" customWidth="1"/>
    <col min="10" max="10" width="21.75390625" style="0" hidden="1" customWidth="1"/>
    <col min="11" max="11" width="23.625" style="0" hidden="1" customWidth="1"/>
    <col min="12" max="12" width="22.625" style="0" hidden="1" customWidth="1"/>
    <col min="13" max="13" width="15.625" style="0" hidden="1" customWidth="1"/>
    <col min="14" max="14" width="20.125" style="0" hidden="1" customWidth="1"/>
    <col min="15" max="15" width="0" style="0" hidden="1" customWidth="1"/>
    <col min="16" max="16" width="19.625" style="0" hidden="1" customWidth="1"/>
    <col min="17" max="17" width="16.375" style="0" hidden="1" customWidth="1"/>
    <col min="18" max="18" width="16.75390625" style="0" hidden="1" customWidth="1"/>
    <col min="19" max="19" width="19.375" style="0" hidden="1" customWidth="1"/>
    <col min="20" max="20" width="17.25390625" style="0" hidden="1" customWidth="1"/>
    <col min="21" max="26" width="0" style="0" hidden="1" customWidth="1"/>
    <col min="27" max="27" width="18.75390625" style="0" hidden="1" customWidth="1"/>
    <col min="28" max="28" width="18.375" style="0" hidden="1" customWidth="1"/>
    <col min="29" max="29" width="15.875" style="0" hidden="1" customWidth="1"/>
    <col min="30" max="30" width="17.125" style="0" hidden="1" customWidth="1"/>
    <col min="31" max="31" width="18.375" style="0" hidden="1" customWidth="1"/>
    <col min="32" max="32" width="12.125" style="0" hidden="1" customWidth="1"/>
    <col min="33" max="34" width="22.00390625" style="0" hidden="1" customWidth="1"/>
    <col min="35" max="35" width="21.375" style="0" hidden="1" customWidth="1"/>
    <col min="36" max="36" width="17.375" style="0" hidden="1" customWidth="1"/>
    <col min="37" max="37" width="16.375" style="0" hidden="1" customWidth="1"/>
    <col min="38" max="38" width="0" style="0" hidden="1" customWidth="1"/>
  </cols>
  <sheetData>
    <row r="1" spans="4:8" ht="18.75">
      <c r="D1" s="101"/>
      <c r="E1" s="101"/>
      <c r="F1" s="101"/>
      <c r="G1" s="102"/>
      <c r="H1" s="99" t="s">
        <v>47</v>
      </c>
    </row>
    <row r="2" spans="4:8" ht="18.75">
      <c r="D2" s="143" t="s">
        <v>48</v>
      </c>
      <c r="E2" s="143"/>
      <c r="F2" s="143"/>
      <c r="G2" s="143"/>
      <c r="H2" s="143"/>
    </row>
    <row r="3" spans="4:8" ht="18.75">
      <c r="D3" s="143" t="s">
        <v>67</v>
      </c>
      <c r="E3" s="143"/>
      <c r="F3" s="143"/>
      <c r="G3" s="143"/>
      <c r="H3" s="143"/>
    </row>
    <row r="4" spans="4:8" ht="45.75" customHeight="1">
      <c r="D4" s="125"/>
      <c r="E4" s="126" t="s">
        <v>63</v>
      </c>
      <c r="F4" s="126"/>
      <c r="G4" s="126"/>
      <c r="H4" s="126"/>
    </row>
    <row r="5" spans="4:8" ht="18.75" hidden="1">
      <c r="D5" s="101"/>
      <c r="E5" s="101"/>
      <c r="F5" s="101"/>
      <c r="G5" s="102"/>
      <c r="H5" s="100"/>
    </row>
    <row r="6" spans="1:8" ht="51.75" customHeight="1">
      <c r="A6" s="144" t="s">
        <v>64</v>
      </c>
      <c r="B6" s="144"/>
      <c r="C6" s="144"/>
      <c r="D6" s="144"/>
      <c r="E6" s="144"/>
      <c r="F6" s="144"/>
      <c r="G6" s="144"/>
      <c r="H6" s="144"/>
    </row>
    <row r="7" spans="1:8" ht="9" customHeight="1">
      <c r="A7" s="77"/>
      <c r="B7" s="78"/>
      <c r="C7" s="79"/>
      <c r="D7" s="80"/>
      <c r="E7" s="80"/>
      <c r="F7" s="80"/>
      <c r="G7" s="77"/>
      <c r="H7" s="77"/>
    </row>
    <row r="8" spans="1:8" ht="15.75" customHeight="1">
      <c r="A8" s="77"/>
      <c r="B8" s="78"/>
      <c r="C8" s="79"/>
      <c r="D8" s="80"/>
      <c r="E8" s="80"/>
      <c r="F8" s="80"/>
      <c r="G8" s="77"/>
      <c r="H8" s="81" t="s">
        <v>49</v>
      </c>
    </row>
    <row r="9" spans="1:31" ht="18.75" customHeight="1" hidden="1">
      <c r="A9" s="136" t="s">
        <v>0</v>
      </c>
      <c r="B9" s="136"/>
      <c r="C9" s="136"/>
      <c r="D9" s="136"/>
      <c r="E9" s="136"/>
      <c r="F9" s="136"/>
      <c r="G9" s="136"/>
      <c r="H9" s="136"/>
      <c r="J9" s="135" t="s">
        <v>1</v>
      </c>
      <c r="K9" s="137" t="s">
        <v>2</v>
      </c>
      <c r="L9" s="137" t="s">
        <v>3</v>
      </c>
      <c r="M9" s="137" t="s">
        <v>4</v>
      </c>
      <c r="N9" s="137"/>
      <c r="P9" s="135" t="s">
        <v>1</v>
      </c>
      <c r="Q9" s="137" t="s">
        <v>2</v>
      </c>
      <c r="R9" s="137" t="s">
        <v>3</v>
      </c>
      <c r="S9" s="137" t="s">
        <v>4</v>
      </c>
      <c r="T9" s="137"/>
      <c r="U9" s="23" t="e">
        <f>#REF!+#REF!+#REF!+#REF!+#REF!+#REF!+#REF!+#REF!+#REF!+#REF!+#REF!+#REF!+U1+U8</f>
        <v>#REF!</v>
      </c>
      <c r="V9" s="24" t="e">
        <f>#REF!+#REF!+#REF!+#REF!+#REF!+#REF!+#REF!+#REF!+#REF!+#REF!+#REF!+#REF!+#REF!+V1+V8</f>
        <v>#REF!</v>
      </c>
      <c r="W9" s="24" t="e">
        <f>#REF!+#REF!+#REF!+#REF!+#REF!+#REF!+#REF!+#REF!+#REF!+#REF!+#REF!+#REF!+#REF!+W1+W8</f>
        <v>#REF!</v>
      </c>
      <c r="X9" s="25" t="e">
        <f aca="true" t="shared" si="0" ref="X9:X36">W9/U9*100</f>
        <v>#REF!</v>
      </c>
      <c r="Y9" s="25" t="e">
        <f aca="true" t="shared" si="1" ref="Y9:Y36">W9/V9*100</f>
        <v>#REF!</v>
      </c>
      <c r="AA9" s="135" t="s">
        <v>1</v>
      </c>
      <c r="AB9" s="137" t="s">
        <v>2</v>
      </c>
      <c r="AC9" s="137" t="s">
        <v>3</v>
      </c>
      <c r="AD9" s="137" t="s">
        <v>4</v>
      </c>
      <c r="AE9" s="137"/>
    </row>
    <row r="10" spans="1:37" ht="39" customHeight="1">
      <c r="A10" s="138" t="s">
        <v>5</v>
      </c>
      <c r="B10" s="139" t="s">
        <v>41</v>
      </c>
      <c r="C10" s="133" t="s">
        <v>42</v>
      </c>
      <c r="D10" s="133" t="s">
        <v>65</v>
      </c>
      <c r="E10" s="133" t="s">
        <v>62</v>
      </c>
      <c r="F10" s="133" t="s">
        <v>52</v>
      </c>
      <c r="G10" s="141" t="s">
        <v>4</v>
      </c>
      <c r="H10" s="142"/>
      <c r="J10" s="135"/>
      <c r="K10" s="137"/>
      <c r="L10" s="137"/>
      <c r="M10" s="19" t="s">
        <v>7</v>
      </c>
      <c r="N10" s="19" t="s">
        <v>8</v>
      </c>
      <c r="P10" s="135"/>
      <c r="Q10" s="137"/>
      <c r="R10" s="137"/>
      <c r="S10" s="19" t="s">
        <v>7</v>
      </c>
      <c r="T10" s="19" t="s">
        <v>8</v>
      </c>
      <c r="U10" s="23" t="e">
        <f>#REF!+#REF!+#REF!+#REF!+#REF!+#REF!+#REF!+#REF!+#REF!+#REF!+#REF!+U1+U6+U9</f>
        <v>#REF!</v>
      </c>
      <c r="V10" s="24" t="e">
        <f>#REF!+#REF!+#REF!+#REF!+#REF!+#REF!+#REF!+#REF!+#REF!+#REF!+#REF!+#REF!+V1+V6+V9</f>
        <v>#REF!</v>
      </c>
      <c r="W10" s="24" t="e">
        <f>#REF!+#REF!+#REF!+#REF!+#REF!+#REF!+#REF!+#REF!+#REF!+#REF!+#REF!+#REF!+W1+W6+W9</f>
        <v>#REF!</v>
      </c>
      <c r="X10" s="25" t="e">
        <f t="shared" si="0"/>
        <v>#REF!</v>
      </c>
      <c r="Y10" s="25" t="e">
        <f t="shared" si="1"/>
        <v>#REF!</v>
      </c>
      <c r="AA10" s="135"/>
      <c r="AB10" s="137"/>
      <c r="AC10" s="137"/>
      <c r="AD10" s="19" t="s">
        <v>7</v>
      </c>
      <c r="AE10" s="19" t="s">
        <v>8</v>
      </c>
      <c r="AG10" s="145" t="s">
        <v>42</v>
      </c>
      <c r="AH10" s="145" t="s">
        <v>6</v>
      </c>
      <c r="AI10" s="145" t="s">
        <v>43</v>
      </c>
      <c r="AJ10" s="137" t="s">
        <v>4</v>
      </c>
      <c r="AK10" s="137"/>
    </row>
    <row r="11" spans="1:37" ht="145.5" customHeight="1">
      <c r="A11" s="138"/>
      <c r="B11" s="140"/>
      <c r="C11" s="134"/>
      <c r="D11" s="134"/>
      <c r="E11" s="134"/>
      <c r="F11" s="134"/>
      <c r="G11" s="91" t="s">
        <v>50</v>
      </c>
      <c r="H11" s="91" t="s">
        <v>66</v>
      </c>
      <c r="J11" s="26">
        <v>3</v>
      </c>
      <c r="K11" s="27">
        <v>4</v>
      </c>
      <c r="L11" s="27">
        <v>5</v>
      </c>
      <c r="M11" s="27">
        <v>6</v>
      </c>
      <c r="N11" s="27">
        <v>7</v>
      </c>
      <c r="P11" s="26">
        <v>3</v>
      </c>
      <c r="Q11" s="27">
        <v>4</v>
      </c>
      <c r="R11" s="27">
        <v>5</v>
      </c>
      <c r="S11" s="27">
        <v>6</v>
      </c>
      <c r="T11" s="27">
        <v>7</v>
      </c>
      <c r="U11" s="23" t="e">
        <f>#REF!+#REF!+#REF!+#REF!+#REF!+#REF!+#REF!+#REF!+#REF!+#REF!+#REF!+U6+U7+U10</f>
        <v>#REF!</v>
      </c>
      <c r="V11" s="24" t="e">
        <f>#REF!+#REF!+#REF!+#REF!+#REF!+#REF!+#REF!+#REF!+#REF!+#REF!+#REF!+#REF!+V6+V7+V10</f>
        <v>#REF!</v>
      </c>
      <c r="W11" s="24" t="e">
        <f>#REF!+#REF!+#REF!+#REF!+#REF!+#REF!+#REF!+#REF!+#REF!+#REF!+#REF!+#REF!+W6+W7+W10</f>
        <v>#REF!</v>
      </c>
      <c r="X11" s="25" t="e">
        <f t="shared" si="0"/>
        <v>#REF!</v>
      </c>
      <c r="Y11" s="25" t="e">
        <f t="shared" si="1"/>
        <v>#REF!</v>
      </c>
      <c r="AA11" s="26">
        <v>3</v>
      </c>
      <c r="AB11" s="27">
        <v>4</v>
      </c>
      <c r="AC11" s="27">
        <v>5</v>
      </c>
      <c r="AD11" s="27">
        <v>6</v>
      </c>
      <c r="AE11" s="27">
        <v>7</v>
      </c>
      <c r="AG11" s="145"/>
      <c r="AH11" s="145"/>
      <c r="AI11" s="145"/>
      <c r="AJ11" s="19" t="s">
        <v>45</v>
      </c>
      <c r="AK11" s="19" t="s">
        <v>44</v>
      </c>
    </row>
    <row r="12" spans="1:37" ht="20.25">
      <c r="A12" s="82">
        <v>1</v>
      </c>
      <c r="B12" s="82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83">
        <v>8</v>
      </c>
      <c r="J12" s="29"/>
      <c r="K12" s="30"/>
      <c r="L12" s="30"/>
      <c r="M12" s="31"/>
      <c r="N12" s="31"/>
      <c r="P12" s="29"/>
      <c r="Q12" s="30"/>
      <c r="R12" s="30"/>
      <c r="S12" s="31"/>
      <c r="T12" s="31"/>
      <c r="U12" s="23" t="e">
        <f>#REF!+#REF!+#REF!+#REF!+#REF!+#REF!+#REF!+#REF!+#REF!+#REF!+#REF!+U7+U8+U11</f>
        <v>#REF!</v>
      </c>
      <c r="V12" s="24" t="e">
        <f>#REF!+#REF!+#REF!+#REF!+#REF!+#REF!+#REF!+#REF!+#REF!+#REF!+#REF!+#REF!+V7+V8+V11</f>
        <v>#REF!</v>
      </c>
      <c r="W12" s="24" t="e">
        <f>#REF!+#REF!+#REF!+#REF!+#REF!+#REF!+#REF!+#REF!+#REF!+#REF!+#REF!+#REF!+W7+W8+W11</f>
        <v>#REF!</v>
      </c>
      <c r="X12" s="25" t="e">
        <f t="shared" si="0"/>
        <v>#REF!</v>
      </c>
      <c r="Y12" s="25" t="e">
        <f t="shared" si="1"/>
        <v>#REF!</v>
      </c>
      <c r="AA12" s="29"/>
      <c r="AB12" s="30"/>
      <c r="AC12" s="30"/>
      <c r="AD12" s="31"/>
      <c r="AE12" s="31"/>
      <c r="AG12" s="28">
        <v>3</v>
      </c>
      <c r="AH12" s="28">
        <v>4</v>
      </c>
      <c r="AI12" s="28">
        <v>5</v>
      </c>
      <c r="AJ12" s="28">
        <v>6</v>
      </c>
      <c r="AK12" s="28">
        <v>7</v>
      </c>
    </row>
    <row r="13" spans="1:37" ht="20.25">
      <c r="A13" s="128" t="s">
        <v>0</v>
      </c>
      <c r="B13" s="129"/>
      <c r="C13" s="129"/>
      <c r="D13" s="129"/>
      <c r="E13" s="129"/>
      <c r="F13" s="129"/>
      <c r="G13" s="129"/>
      <c r="H13" s="130"/>
      <c r="J13" s="29"/>
      <c r="K13" s="30"/>
      <c r="L13" s="30"/>
      <c r="M13" s="31"/>
      <c r="N13" s="31"/>
      <c r="P13" s="29"/>
      <c r="Q13" s="30"/>
      <c r="R13" s="30"/>
      <c r="S13" s="31"/>
      <c r="T13" s="31"/>
      <c r="U13" s="23"/>
      <c r="V13" s="24"/>
      <c r="W13" s="24"/>
      <c r="X13" s="25"/>
      <c r="Y13" s="25"/>
      <c r="AA13" s="29"/>
      <c r="AB13" s="30"/>
      <c r="AC13" s="30"/>
      <c r="AD13" s="31"/>
      <c r="AE13" s="31"/>
      <c r="AG13" s="28"/>
      <c r="AH13" s="28"/>
      <c r="AI13" s="28"/>
      <c r="AJ13" s="28"/>
      <c r="AK13" s="28"/>
    </row>
    <row r="14" spans="1:37" s="69" customFormat="1" ht="18.75">
      <c r="A14" s="27">
        <v>2000</v>
      </c>
      <c r="B14" s="27" t="s">
        <v>38</v>
      </c>
      <c r="C14" s="84">
        <f>C15+C18+C34+C38+C42</f>
        <v>259324499</v>
      </c>
      <c r="D14" s="84">
        <f>D15+D18+D34+D38+D42</f>
        <v>269936131.87</v>
      </c>
      <c r="E14" s="84">
        <f>E15+E18+E34+E38+E42</f>
        <v>213119265.39</v>
      </c>
      <c r="F14" s="84">
        <f>F15+F18+F34+F38+F42</f>
        <v>191781561.83</v>
      </c>
      <c r="G14" s="25">
        <f>F14/D14*100</f>
        <v>71.04701415902377</v>
      </c>
      <c r="H14" s="25">
        <f>F14/E14*100</f>
        <v>89.98790488464157</v>
      </c>
      <c r="J14" s="65"/>
      <c r="K14" s="14"/>
      <c r="L14" s="14"/>
      <c r="M14" s="41"/>
      <c r="N14" s="41"/>
      <c r="P14" s="65"/>
      <c r="Q14" s="14"/>
      <c r="R14" s="14"/>
      <c r="S14" s="41"/>
      <c r="T14" s="41"/>
      <c r="U14" s="45"/>
      <c r="V14" s="12"/>
      <c r="W14" s="12"/>
      <c r="X14" s="41"/>
      <c r="Y14" s="41"/>
      <c r="AA14" s="65"/>
      <c r="AB14" s="14"/>
      <c r="AC14" s="14"/>
      <c r="AD14" s="41"/>
      <c r="AE14" s="41"/>
      <c r="AG14" s="10">
        <f>AG15+AG18+AG34+AG38+AG42</f>
        <v>7872937229</v>
      </c>
      <c r="AH14" s="10">
        <f>AH15+AH18+AH34+AH38+AH42</f>
        <v>7981066659.1</v>
      </c>
      <c r="AI14" s="10">
        <f>AI15+AI18+AI34+AI38+AI42</f>
        <v>7732143107.3</v>
      </c>
      <c r="AJ14" s="60">
        <f aca="true" t="shared" si="2" ref="AJ14:AJ49">AI14/AG14*100</f>
        <v>98.21166970338105</v>
      </c>
      <c r="AK14" s="60">
        <f aca="true" t="shared" si="3" ref="AK14:AK43">AI14/AH14*100</f>
        <v>96.88107414168533</v>
      </c>
    </row>
    <row r="15" spans="1:37" s="72" customFormat="1" ht="37.5">
      <c r="A15" s="85">
        <v>2100</v>
      </c>
      <c r="B15" s="85" t="s">
        <v>39</v>
      </c>
      <c r="C15" s="84">
        <f>C16+C17</f>
        <v>207847165</v>
      </c>
      <c r="D15" s="84">
        <f>D16+D17</f>
        <v>208069273</v>
      </c>
      <c r="E15" s="84">
        <f>E16+E17</f>
        <v>165042061.1</v>
      </c>
      <c r="F15" s="84">
        <f>F16+F17</f>
        <v>151925668.71</v>
      </c>
      <c r="G15" s="25">
        <f aca="true" t="shared" si="4" ref="G15:G49">F15/D15*100</f>
        <v>73.01686910301264</v>
      </c>
      <c r="H15" s="25">
        <f aca="true" t="shared" si="5" ref="H15:H49">F15/E15*100</f>
        <v>92.0526971715091</v>
      </c>
      <c r="J15" s="65"/>
      <c r="K15" s="14"/>
      <c r="L15" s="14"/>
      <c r="M15" s="41"/>
      <c r="N15" s="41"/>
      <c r="P15" s="65"/>
      <c r="Q15" s="14"/>
      <c r="R15" s="14"/>
      <c r="S15" s="41"/>
      <c r="T15" s="41"/>
      <c r="U15" s="65"/>
      <c r="V15" s="14"/>
      <c r="W15" s="14"/>
      <c r="X15" s="41"/>
      <c r="Y15" s="41"/>
      <c r="AA15" s="65"/>
      <c r="AB15" s="14"/>
      <c r="AC15" s="14"/>
      <c r="AD15" s="41"/>
      <c r="AE15" s="41"/>
      <c r="AG15" s="10">
        <f>AG16+AG17</f>
        <v>735901237</v>
      </c>
      <c r="AH15" s="10">
        <f>AH16+AH17</f>
        <v>744019845</v>
      </c>
      <c r="AI15" s="10">
        <f>AI16+AI17</f>
        <v>738697510.05</v>
      </c>
      <c r="AJ15" s="60">
        <f t="shared" si="2"/>
        <v>100.37997939253363</v>
      </c>
      <c r="AK15" s="60">
        <f t="shared" si="3"/>
        <v>99.28465147996152</v>
      </c>
    </row>
    <row r="16" spans="1:37" s="3" customFormat="1" ht="19.5">
      <c r="A16" s="32">
        <v>2111</v>
      </c>
      <c r="B16" s="33" t="s">
        <v>9</v>
      </c>
      <c r="C16" s="42">
        <v>170413938</v>
      </c>
      <c r="D16" s="34">
        <v>170600910</v>
      </c>
      <c r="E16" s="34">
        <v>135251706.19</v>
      </c>
      <c r="F16" s="34">
        <v>124982229.39</v>
      </c>
      <c r="G16" s="31">
        <f t="shared" si="4"/>
        <v>73.26000159670895</v>
      </c>
      <c r="H16" s="31">
        <f t="shared" si="5"/>
        <v>92.40713696759319</v>
      </c>
      <c r="J16" s="48"/>
      <c r="K16" s="49">
        <v>535019435</v>
      </c>
      <c r="L16" s="49">
        <v>534105903.49</v>
      </c>
      <c r="M16" s="46" t="e">
        <f aca="true" t="shared" si="6" ref="M16:M28">L16/J16*100</f>
        <v>#DIV/0!</v>
      </c>
      <c r="N16" s="46">
        <f aca="true" t="shared" si="7" ref="N16:N49">L16/K16*100</f>
        <v>99.82925264948554</v>
      </c>
      <c r="P16" s="48"/>
      <c r="Q16" s="47">
        <f aca="true" t="shared" si="8" ref="Q16:R23">K16/1000</f>
        <v>535019.435</v>
      </c>
      <c r="R16" s="47">
        <f t="shared" si="8"/>
        <v>534105.90349</v>
      </c>
      <c r="S16" s="46" t="e">
        <f aca="true" t="shared" si="9" ref="S16:S28">R16/P16*100</f>
        <v>#DIV/0!</v>
      </c>
      <c r="T16" s="46">
        <f aca="true" t="shared" si="10" ref="T16:T42">R16/Q16*100</f>
        <v>99.82925264948553</v>
      </c>
      <c r="U16" s="50" t="e">
        <f>#REF!+#REF!+#REF!+#REF!+#REF!+#REF!+#REF!+#REF!+#REF!+#REF!+#REF!+U8+U9+U12</f>
        <v>#REF!</v>
      </c>
      <c r="V16" s="51" t="e">
        <f>#REF!+#REF!+#REF!+#REF!+#REF!+#REF!+#REF!+#REF!+#REF!+#REF!+#REF!+#REF!+V8+V9+V12</f>
        <v>#REF!</v>
      </c>
      <c r="W16" s="51" t="e">
        <f>#REF!+#REF!+#REF!+#REF!+#REF!+#REF!+#REF!+#REF!+#REF!+#REF!+#REF!+#REF!+W8+W9+W12</f>
        <v>#REF!</v>
      </c>
      <c r="X16" s="52" t="e">
        <f t="shared" si="0"/>
        <v>#REF!</v>
      </c>
      <c r="Y16" s="52" t="e">
        <f t="shared" si="1"/>
        <v>#REF!</v>
      </c>
      <c r="AA16" s="48"/>
      <c r="AB16" s="47"/>
      <c r="AC16" s="47"/>
      <c r="AD16" s="46" t="e">
        <f aca="true" t="shared" si="11" ref="AD16:AD28">AC16/AA16*100</f>
        <v>#DIV/0!</v>
      </c>
      <c r="AE16" s="46" t="e">
        <f aca="true" t="shared" si="12" ref="AE16:AE42">AC16/AB16*100</f>
        <v>#DIV/0!</v>
      </c>
      <c r="AG16" s="53">
        <v>603303780</v>
      </c>
      <c r="AH16" s="49">
        <v>610994978</v>
      </c>
      <c r="AI16" s="49">
        <v>607597185.88</v>
      </c>
      <c r="AJ16" s="46">
        <f t="shared" si="2"/>
        <v>100.71164909326443</v>
      </c>
      <c r="AK16" s="46">
        <f t="shared" si="3"/>
        <v>99.4438919725458</v>
      </c>
    </row>
    <row r="17" spans="1:37" ht="18.75">
      <c r="A17" s="32">
        <v>2120</v>
      </c>
      <c r="B17" s="33" t="s">
        <v>10</v>
      </c>
      <c r="C17" s="42">
        <v>37433227</v>
      </c>
      <c r="D17" s="34">
        <v>37468363</v>
      </c>
      <c r="E17" s="34">
        <v>29790354.91</v>
      </c>
      <c r="F17" s="34">
        <v>26943439.32</v>
      </c>
      <c r="G17" s="31">
        <f t="shared" si="4"/>
        <v>71.90983849494572</v>
      </c>
      <c r="H17" s="31">
        <f t="shared" si="5"/>
        <v>90.44349891566968</v>
      </c>
      <c r="J17" s="29"/>
      <c r="K17" s="34">
        <v>116737763</v>
      </c>
      <c r="L17" s="34">
        <v>115804901.94</v>
      </c>
      <c r="M17" s="31" t="e">
        <f t="shared" si="6"/>
        <v>#DIV/0!</v>
      </c>
      <c r="N17" s="31">
        <f t="shared" si="7"/>
        <v>99.2008917799804</v>
      </c>
      <c r="P17" s="29"/>
      <c r="Q17" s="30">
        <f t="shared" si="8"/>
        <v>116737.763</v>
      </c>
      <c r="R17" s="30">
        <f t="shared" si="8"/>
        <v>115804.90194</v>
      </c>
      <c r="S17" s="31" t="e">
        <f t="shared" si="9"/>
        <v>#DIV/0!</v>
      </c>
      <c r="T17" s="31">
        <f t="shared" si="10"/>
        <v>99.2008917799804</v>
      </c>
      <c r="U17" s="23" t="e">
        <f>#REF!+#REF!+#REF!+#REF!+#REF!+#REF!+#REF!+#REF!+#REF!+#REF!+U1+U9+U10+U16</f>
        <v>#REF!</v>
      </c>
      <c r="V17" s="24" t="e">
        <f>#REF!+#REF!+#REF!+#REF!+#REF!+#REF!+#REF!+#REF!+#REF!+#REF!+#REF!+V1+V9+V10+V16</f>
        <v>#REF!</v>
      </c>
      <c r="W17" s="24" t="e">
        <f>#REF!+#REF!+#REF!+#REF!+#REF!+#REF!+#REF!+#REF!+#REF!+#REF!+#REF!+W1+W9+W10+W16</f>
        <v>#REF!</v>
      </c>
      <c r="X17" s="25" t="e">
        <f t="shared" si="0"/>
        <v>#REF!</v>
      </c>
      <c r="Y17" s="25" t="e">
        <f t="shared" si="1"/>
        <v>#REF!</v>
      </c>
      <c r="AA17" s="29"/>
      <c r="AB17" s="30"/>
      <c r="AC17" s="30"/>
      <c r="AD17" s="31" t="e">
        <f t="shared" si="11"/>
        <v>#DIV/0!</v>
      </c>
      <c r="AE17" s="31" t="e">
        <f t="shared" si="12"/>
        <v>#DIV/0!</v>
      </c>
      <c r="AG17" s="42">
        <v>132597457</v>
      </c>
      <c r="AH17" s="34">
        <v>133024867</v>
      </c>
      <c r="AI17" s="34">
        <v>131100324.17</v>
      </c>
      <c r="AJ17" s="31">
        <f t="shared" si="2"/>
        <v>98.87091889703436</v>
      </c>
      <c r="AK17" s="31">
        <f t="shared" si="3"/>
        <v>98.5532458153106</v>
      </c>
    </row>
    <row r="18" spans="1:37" s="69" customFormat="1" ht="37.5">
      <c r="A18" s="27">
        <v>2200</v>
      </c>
      <c r="B18" s="27" t="s">
        <v>40</v>
      </c>
      <c r="C18" s="84">
        <f>C19+C20+C21+C22+C23+C24+C31</f>
        <v>30014034</v>
      </c>
      <c r="D18" s="86">
        <f>D19+D20+D21+D22+D23+D24+D31</f>
        <v>32418893.8</v>
      </c>
      <c r="E18" s="86">
        <f>E19+E20+E21+E22+E23+E24+E31</f>
        <v>23459025.220000003</v>
      </c>
      <c r="F18" s="86">
        <f>F19+F20+F21+F22+F23+F24+F31</f>
        <v>18549232.86</v>
      </c>
      <c r="G18" s="25">
        <f t="shared" si="4"/>
        <v>57.21735286353293</v>
      </c>
      <c r="H18" s="25">
        <f t="shared" si="5"/>
        <v>79.07077419476852</v>
      </c>
      <c r="J18" s="65"/>
      <c r="K18" s="6"/>
      <c r="L18" s="6"/>
      <c r="M18" s="41"/>
      <c r="N18" s="41"/>
      <c r="P18" s="65"/>
      <c r="Q18" s="14"/>
      <c r="R18" s="14"/>
      <c r="S18" s="41"/>
      <c r="T18" s="41"/>
      <c r="U18" s="45"/>
      <c r="V18" s="12"/>
      <c r="W18" s="12"/>
      <c r="X18" s="41"/>
      <c r="Y18" s="41"/>
      <c r="AA18" s="65"/>
      <c r="AB18" s="14"/>
      <c r="AC18" s="14"/>
      <c r="AD18" s="41"/>
      <c r="AE18" s="41"/>
      <c r="AF18" s="70"/>
      <c r="AG18" s="10">
        <f>AG19+AG20+AG21+AG22+AG23+AG24+AG31</f>
        <v>2071113179</v>
      </c>
      <c r="AH18" s="10">
        <f>AH19+AH20+AH21+AH22+AH23+AH24+AH31</f>
        <v>2184354451.1</v>
      </c>
      <c r="AI18" s="10">
        <f>AI19+AI20+AI21+AI22+AI23+AI24+AI31</f>
        <v>2109229852.34</v>
      </c>
      <c r="AJ18" s="41">
        <f>AI18/AG18*100</f>
        <v>101.84039548038623</v>
      </c>
      <c r="AK18" s="41">
        <f>AJ18/AH18*100</f>
        <v>4.6622651112827095E-06</v>
      </c>
    </row>
    <row r="19" spans="1:37" s="43" customFormat="1" ht="37.5">
      <c r="A19" s="32">
        <v>2210</v>
      </c>
      <c r="B19" s="33" t="s">
        <v>11</v>
      </c>
      <c r="C19" s="42">
        <v>5166234</v>
      </c>
      <c r="D19" s="34">
        <v>5396542</v>
      </c>
      <c r="E19" s="34">
        <v>4422364.47</v>
      </c>
      <c r="F19" s="34">
        <v>3840452.17</v>
      </c>
      <c r="G19" s="31">
        <f t="shared" si="4"/>
        <v>71.16505662329692</v>
      </c>
      <c r="H19" s="31">
        <f t="shared" si="5"/>
        <v>86.84160240641586</v>
      </c>
      <c r="J19" s="44"/>
      <c r="K19" s="7">
        <v>42318238</v>
      </c>
      <c r="L19" s="7">
        <v>42092399.34</v>
      </c>
      <c r="M19" s="18" t="e">
        <f t="shared" si="6"/>
        <v>#DIV/0!</v>
      </c>
      <c r="N19" s="18">
        <f t="shared" si="7"/>
        <v>99.46633255382704</v>
      </c>
      <c r="P19" s="44"/>
      <c r="Q19" s="15">
        <f t="shared" si="8"/>
        <v>42318.238</v>
      </c>
      <c r="R19" s="15">
        <f t="shared" si="8"/>
        <v>42092.39934</v>
      </c>
      <c r="S19" s="18" t="e">
        <f t="shared" si="9"/>
        <v>#DIV/0!</v>
      </c>
      <c r="T19" s="18">
        <f t="shared" si="10"/>
        <v>99.46633255382704</v>
      </c>
      <c r="U19" s="45" t="e">
        <f>#REF!+#REF!+#REF!+#REF!+#REF!+#REF!+#REF!+#REF!+#REF!+#REF!+U6+U10+U11+U17</f>
        <v>#REF!</v>
      </c>
      <c r="V19" s="12" t="e">
        <f>#REF!+#REF!+#REF!+#REF!+#REF!+#REF!+#REF!+#REF!+#REF!+#REF!+#REF!+V6+V10+V11+V17</f>
        <v>#REF!</v>
      </c>
      <c r="W19" s="12" t="e">
        <f>#REF!+#REF!+#REF!+#REF!+#REF!+#REF!+#REF!+#REF!+#REF!+#REF!+#REF!+W6+W10+W11+W17</f>
        <v>#REF!</v>
      </c>
      <c r="X19" s="41" t="e">
        <f t="shared" si="0"/>
        <v>#REF!</v>
      </c>
      <c r="Y19" s="41" t="e">
        <f t="shared" si="1"/>
        <v>#REF!</v>
      </c>
      <c r="AA19" s="44"/>
      <c r="AB19" s="15"/>
      <c r="AC19" s="15"/>
      <c r="AD19" s="18" t="e">
        <f t="shared" si="11"/>
        <v>#DIV/0!</v>
      </c>
      <c r="AE19" s="18" t="e">
        <f t="shared" si="12"/>
        <v>#DIV/0!</v>
      </c>
      <c r="AG19" s="8">
        <v>31923108</v>
      </c>
      <c r="AH19" s="7">
        <v>37035313</v>
      </c>
      <c r="AI19" s="7">
        <v>35170562.12</v>
      </c>
      <c r="AJ19" s="18">
        <f t="shared" si="2"/>
        <v>110.17273794268402</v>
      </c>
      <c r="AK19" s="18">
        <f t="shared" si="3"/>
        <v>94.96493824691045</v>
      </c>
    </row>
    <row r="20" spans="1:37" s="43" customFormat="1" ht="37.5">
      <c r="A20" s="32">
        <v>2220</v>
      </c>
      <c r="B20" s="33" t="s">
        <v>12</v>
      </c>
      <c r="C20" s="42">
        <v>70000</v>
      </c>
      <c r="D20" s="34">
        <v>54900</v>
      </c>
      <c r="E20" s="34">
        <v>54600</v>
      </c>
      <c r="F20" s="34">
        <v>46944.06</v>
      </c>
      <c r="G20" s="31">
        <f t="shared" si="4"/>
        <v>85.50830601092896</v>
      </c>
      <c r="H20" s="31">
        <f t="shared" si="5"/>
        <v>85.97813186813187</v>
      </c>
      <c r="J20" s="44"/>
      <c r="K20" s="7">
        <v>2844211</v>
      </c>
      <c r="L20" s="7">
        <v>2835206.21</v>
      </c>
      <c r="M20" s="18" t="e">
        <f t="shared" si="6"/>
        <v>#DIV/0!</v>
      </c>
      <c r="N20" s="18">
        <f t="shared" si="7"/>
        <v>99.68339936804969</v>
      </c>
      <c r="P20" s="44"/>
      <c r="Q20" s="15">
        <f t="shared" si="8"/>
        <v>2844.211</v>
      </c>
      <c r="R20" s="15">
        <f t="shared" si="8"/>
        <v>2835.20621</v>
      </c>
      <c r="S20" s="18" t="e">
        <f t="shared" si="9"/>
        <v>#DIV/0!</v>
      </c>
      <c r="T20" s="18">
        <f t="shared" si="10"/>
        <v>99.68339936804969</v>
      </c>
      <c r="U20" s="45" t="e">
        <f>#REF!+#REF!+#REF!+#REF!+#REF!+#REF!+#REF!+#REF!+#REF!+#REF!+U7+U11+U12+U19</f>
        <v>#REF!</v>
      </c>
      <c r="V20" s="12" t="e">
        <f>#REF!+#REF!+#REF!+#REF!+#REF!+#REF!+#REF!+#REF!+#REF!+#REF!+#REF!+V7+V11+V12+V19</f>
        <v>#REF!</v>
      </c>
      <c r="W20" s="12" t="e">
        <f>#REF!+#REF!+#REF!+#REF!+#REF!+#REF!+#REF!+#REF!+#REF!+#REF!+#REF!+W7+W11+W12+W19</f>
        <v>#REF!</v>
      </c>
      <c r="X20" s="41" t="e">
        <f t="shared" si="0"/>
        <v>#REF!</v>
      </c>
      <c r="Y20" s="41" t="e">
        <f t="shared" si="1"/>
        <v>#REF!</v>
      </c>
      <c r="AA20" s="44"/>
      <c r="AB20" s="15"/>
      <c r="AC20" s="15"/>
      <c r="AD20" s="18" t="e">
        <f t="shared" si="11"/>
        <v>#DIV/0!</v>
      </c>
      <c r="AE20" s="18" t="e">
        <f t="shared" si="12"/>
        <v>#DIV/0!</v>
      </c>
      <c r="AG20" s="5">
        <v>3295970</v>
      </c>
      <c r="AH20" s="7">
        <v>3337970</v>
      </c>
      <c r="AI20" s="7">
        <v>3328293.34</v>
      </c>
      <c r="AJ20" s="18">
        <f t="shared" si="2"/>
        <v>100.9806927854319</v>
      </c>
      <c r="AK20" s="18">
        <f t="shared" si="3"/>
        <v>99.71010344610646</v>
      </c>
    </row>
    <row r="21" spans="1:37" s="43" customFormat="1" ht="18.75">
      <c r="A21" s="32">
        <v>2230</v>
      </c>
      <c r="B21" s="33" t="s">
        <v>13</v>
      </c>
      <c r="C21" s="42">
        <v>3410000</v>
      </c>
      <c r="D21" s="34">
        <v>3540700</v>
      </c>
      <c r="E21" s="34">
        <v>2549950</v>
      </c>
      <c r="F21" s="34">
        <v>1853119.61</v>
      </c>
      <c r="G21" s="31">
        <f t="shared" si="4"/>
        <v>52.337662326658574</v>
      </c>
      <c r="H21" s="31">
        <f t="shared" si="5"/>
        <v>72.6727822114159</v>
      </c>
      <c r="J21" s="44"/>
      <c r="K21" s="7">
        <v>72961433.39</v>
      </c>
      <c r="L21" s="7">
        <v>68434415.41</v>
      </c>
      <c r="M21" s="18" t="e">
        <f t="shared" si="6"/>
        <v>#DIV/0!</v>
      </c>
      <c r="N21" s="18">
        <f t="shared" si="7"/>
        <v>93.79532751803026</v>
      </c>
      <c r="P21" s="44"/>
      <c r="Q21" s="15">
        <f t="shared" si="8"/>
        <v>72961.43339</v>
      </c>
      <c r="R21" s="15">
        <f t="shared" si="8"/>
        <v>68434.41541</v>
      </c>
      <c r="S21" s="18" t="e">
        <f t="shared" si="9"/>
        <v>#DIV/0!</v>
      </c>
      <c r="T21" s="18">
        <f t="shared" si="10"/>
        <v>93.79532751803026</v>
      </c>
      <c r="U21" s="45" t="e">
        <f>#REF!+#REF!+#REF!+#REF!+#REF!+#REF!+#REF!+#REF!+#REF!+U1+U8+U12+U16+U20</f>
        <v>#REF!</v>
      </c>
      <c r="V21" s="12" t="e">
        <f>#REF!+#REF!+#REF!+#REF!+#REF!+#REF!+#REF!+#REF!+#REF!+#REF!+V1+V8+V12+V16+V20</f>
        <v>#REF!</v>
      </c>
      <c r="W21" s="12" t="e">
        <f>#REF!+#REF!+#REF!+#REF!+#REF!+#REF!+#REF!+#REF!+#REF!+#REF!+W1+W8+W12+W16+W20</f>
        <v>#REF!</v>
      </c>
      <c r="X21" s="41" t="e">
        <f t="shared" si="0"/>
        <v>#REF!</v>
      </c>
      <c r="Y21" s="41" t="e">
        <f t="shared" si="1"/>
        <v>#REF!</v>
      </c>
      <c r="AA21" s="44"/>
      <c r="AB21" s="15"/>
      <c r="AC21" s="15"/>
      <c r="AD21" s="18" t="e">
        <f t="shared" si="11"/>
        <v>#DIV/0!</v>
      </c>
      <c r="AE21" s="18" t="e">
        <f t="shared" si="12"/>
        <v>#DIV/0!</v>
      </c>
      <c r="AG21" s="8">
        <v>69973160</v>
      </c>
      <c r="AH21" s="7">
        <v>69423395</v>
      </c>
      <c r="AI21" s="7">
        <v>67617225.05</v>
      </c>
      <c r="AJ21" s="18">
        <f t="shared" si="2"/>
        <v>96.63308767247327</v>
      </c>
      <c r="AK21" s="18">
        <f t="shared" si="3"/>
        <v>97.39832667359468</v>
      </c>
    </row>
    <row r="22" spans="1:37" s="43" customFormat="1" ht="37.5">
      <c r="A22" s="32">
        <v>2240</v>
      </c>
      <c r="B22" s="33" t="s">
        <v>14</v>
      </c>
      <c r="C22" s="42">
        <v>3223580</v>
      </c>
      <c r="D22" s="34">
        <v>2875920</v>
      </c>
      <c r="E22" s="34">
        <v>2542602.8</v>
      </c>
      <c r="F22" s="34">
        <v>1800746.21</v>
      </c>
      <c r="G22" s="31">
        <f t="shared" si="4"/>
        <v>62.61461410609475</v>
      </c>
      <c r="H22" s="31">
        <f t="shared" si="5"/>
        <v>70.82294607714583</v>
      </c>
      <c r="J22" s="44"/>
      <c r="K22" s="7">
        <v>57443534</v>
      </c>
      <c r="L22" s="7">
        <v>55783818.33</v>
      </c>
      <c r="M22" s="18" t="e">
        <f t="shared" si="6"/>
        <v>#DIV/0!</v>
      </c>
      <c r="N22" s="18">
        <f t="shared" si="7"/>
        <v>97.11070062298047</v>
      </c>
      <c r="P22" s="44"/>
      <c r="Q22" s="15">
        <f t="shared" si="8"/>
        <v>57443.534</v>
      </c>
      <c r="R22" s="15">
        <f t="shared" si="8"/>
        <v>55783.818329999995</v>
      </c>
      <c r="S22" s="18" t="e">
        <f t="shared" si="9"/>
        <v>#DIV/0!</v>
      </c>
      <c r="T22" s="18">
        <f t="shared" si="10"/>
        <v>97.11070062298046</v>
      </c>
      <c r="U22" s="45" t="e">
        <f>#REF!+#REF!+#REF!+#REF!+#REF!+#REF!+#REF!+#REF!+U1+U6+U9+U16+U17+U21</f>
        <v>#REF!</v>
      </c>
      <c r="V22" s="12" t="e">
        <f>#REF!+#REF!+#REF!+#REF!+#REF!+#REF!+#REF!+#REF!+#REF!+V1+V6+V9+V16+V17+V21</f>
        <v>#REF!</v>
      </c>
      <c r="W22" s="12" t="e">
        <f>#REF!+#REF!+#REF!+#REF!+#REF!+#REF!+#REF!+#REF!+#REF!+W1+W6+W9+W16+W17+W21</f>
        <v>#REF!</v>
      </c>
      <c r="X22" s="41" t="e">
        <f t="shared" si="0"/>
        <v>#REF!</v>
      </c>
      <c r="Y22" s="41" t="e">
        <f t="shared" si="1"/>
        <v>#REF!</v>
      </c>
      <c r="AA22" s="44"/>
      <c r="AB22" s="15"/>
      <c r="AC22" s="15"/>
      <c r="AD22" s="18" t="e">
        <f t="shared" si="11"/>
        <v>#DIV/0!</v>
      </c>
      <c r="AE22" s="18" t="e">
        <f t="shared" si="12"/>
        <v>#DIV/0!</v>
      </c>
      <c r="AG22" s="8">
        <v>38488958</v>
      </c>
      <c r="AH22" s="7">
        <v>64592781</v>
      </c>
      <c r="AI22" s="7">
        <v>52620728.56</v>
      </c>
      <c r="AJ22" s="18">
        <f t="shared" si="2"/>
        <v>136.7164280207326</v>
      </c>
      <c r="AK22" s="18">
        <f t="shared" si="3"/>
        <v>81.46533984966526</v>
      </c>
    </row>
    <row r="23" spans="1:37" s="43" customFormat="1" ht="18.75">
      <c r="A23" s="32">
        <v>2250</v>
      </c>
      <c r="B23" s="33" t="s">
        <v>15</v>
      </c>
      <c r="C23" s="42">
        <v>299200</v>
      </c>
      <c r="D23" s="34">
        <v>235700</v>
      </c>
      <c r="E23" s="34">
        <v>134261</v>
      </c>
      <c r="F23" s="34">
        <v>115529.17</v>
      </c>
      <c r="G23" s="31">
        <f t="shared" si="4"/>
        <v>49.01534577853203</v>
      </c>
      <c r="H23" s="31">
        <f t="shared" si="5"/>
        <v>86.04819716820224</v>
      </c>
      <c r="J23" s="62"/>
      <c r="K23" s="7">
        <v>1105717</v>
      </c>
      <c r="L23" s="7">
        <v>1009274.33</v>
      </c>
      <c r="M23" s="18" t="e">
        <f t="shared" si="6"/>
        <v>#DIV/0!</v>
      </c>
      <c r="N23" s="18">
        <f t="shared" si="7"/>
        <v>91.2778161138881</v>
      </c>
      <c r="P23" s="62"/>
      <c r="Q23" s="15">
        <f t="shared" si="8"/>
        <v>1105.717</v>
      </c>
      <c r="R23" s="15">
        <f t="shared" si="8"/>
        <v>1009.27433</v>
      </c>
      <c r="S23" s="18" t="e">
        <f t="shared" si="9"/>
        <v>#DIV/0!</v>
      </c>
      <c r="T23" s="18">
        <f t="shared" si="10"/>
        <v>91.27781611388808</v>
      </c>
      <c r="U23" s="45" t="e">
        <f>#REF!+#REF!+#REF!+#REF!+#REF!+#REF!+#REF!+#REF!+U6+U7+U10+U17+U19+U22</f>
        <v>#REF!</v>
      </c>
      <c r="V23" s="12" t="e">
        <f>#REF!+#REF!+#REF!+#REF!+#REF!+#REF!+#REF!+#REF!+V1+V6+V7+V10+V17+V19+V22</f>
        <v>#REF!</v>
      </c>
      <c r="W23" s="12" t="e">
        <f>#REF!+#REF!+#REF!+#REF!+#REF!+#REF!+#REF!+#REF!+W1+W6+W7+W10+W17+W19+W22</f>
        <v>#REF!</v>
      </c>
      <c r="X23" s="41" t="e">
        <f t="shared" si="0"/>
        <v>#REF!</v>
      </c>
      <c r="Y23" s="41" t="e">
        <f t="shared" si="1"/>
        <v>#REF!</v>
      </c>
      <c r="AA23" s="62"/>
      <c r="AB23" s="15"/>
      <c r="AC23" s="15"/>
      <c r="AD23" s="18" t="e">
        <f t="shared" si="11"/>
        <v>#DIV/0!</v>
      </c>
      <c r="AE23" s="18" t="e">
        <f t="shared" si="12"/>
        <v>#DIV/0!</v>
      </c>
      <c r="AG23" s="8">
        <v>1152010</v>
      </c>
      <c r="AH23" s="7">
        <v>1353512</v>
      </c>
      <c r="AI23" s="7">
        <v>1062829.76</v>
      </c>
      <c r="AJ23" s="18">
        <f t="shared" si="2"/>
        <v>92.25872692077326</v>
      </c>
      <c r="AK23" s="18">
        <f t="shared" si="3"/>
        <v>78.5238520234767</v>
      </c>
    </row>
    <row r="24" spans="1:37" s="69" customFormat="1" ht="37.5">
      <c r="A24" s="27">
        <v>2270</v>
      </c>
      <c r="B24" s="27" t="s">
        <v>16</v>
      </c>
      <c r="C24" s="86">
        <f>SUM(C25:C30)</f>
        <v>17088300</v>
      </c>
      <c r="D24" s="86">
        <f>SUM(D25:D30)</f>
        <v>19124200</v>
      </c>
      <c r="E24" s="86">
        <f>SUM(E25:E30)</f>
        <v>12638055.15</v>
      </c>
      <c r="F24" s="86">
        <f>SUM(F25:F30)</f>
        <v>10647658.84</v>
      </c>
      <c r="G24" s="25">
        <f t="shared" si="4"/>
        <v>55.67636209619226</v>
      </c>
      <c r="H24" s="25">
        <f t="shared" si="5"/>
        <v>84.25077049928841</v>
      </c>
      <c r="J24" s="62">
        <f>SUM(J25:J29)</f>
        <v>0</v>
      </c>
      <c r="K24" s="71">
        <f>SUM(K25:K29)</f>
        <v>89579681.61</v>
      </c>
      <c r="L24" s="71">
        <f>SUM(L25:L29)</f>
        <v>84454197.04</v>
      </c>
      <c r="M24" s="41" t="e">
        <f t="shared" si="6"/>
        <v>#DIV/0!</v>
      </c>
      <c r="N24" s="41">
        <f t="shared" si="7"/>
        <v>94.27829561583548</v>
      </c>
      <c r="P24" s="62">
        <f>SUM(P25:P29)</f>
        <v>0</v>
      </c>
      <c r="Q24" s="14">
        <f>SUM(Q25:Q29)</f>
        <v>89579.68161</v>
      </c>
      <c r="R24" s="14">
        <f>SUM(R25:R29)</f>
        <v>84454.19704</v>
      </c>
      <c r="S24" s="41" t="e">
        <f t="shared" si="9"/>
        <v>#DIV/0!</v>
      </c>
      <c r="T24" s="41">
        <f t="shared" si="10"/>
        <v>94.27829561583546</v>
      </c>
      <c r="U24" s="45" t="e">
        <f>#REF!+#REF!+#REF!+#REF!+#REF!+#REF!+#REF!+#REF!+U7+U8+U11+U19+U20+U23</f>
        <v>#REF!</v>
      </c>
      <c r="V24" s="12" t="e">
        <f>#REF!+#REF!+#REF!+#REF!+#REF!+#REF!+#REF!+#REF!+V6+V7+V8+V11+V19+V20+V23</f>
        <v>#REF!</v>
      </c>
      <c r="W24" s="12" t="e">
        <f>#REF!+#REF!+#REF!+#REF!+#REF!+#REF!+#REF!+#REF!+W6+W7+W8+W11+W19+W20+W23</f>
        <v>#REF!</v>
      </c>
      <c r="X24" s="41" t="e">
        <f t="shared" si="0"/>
        <v>#REF!</v>
      </c>
      <c r="Y24" s="41" t="e">
        <f t="shared" si="1"/>
        <v>#REF!</v>
      </c>
      <c r="AA24" s="62">
        <f>SUM(AA25:AA29)</f>
        <v>0</v>
      </c>
      <c r="AB24" s="14">
        <f>SUM(AB25:AB29)</f>
        <v>0</v>
      </c>
      <c r="AC24" s="14">
        <f>SUM(AC25:AC29)</f>
        <v>0</v>
      </c>
      <c r="AD24" s="41" t="e">
        <f t="shared" si="11"/>
        <v>#DIV/0!</v>
      </c>
      <c r="AE24" s="41" t="e">
        <f t="shared" si="12"/>
        <v>#DIV/0!</v>
      </c>
      <c r="AG24" s="6">
        <f>SUM(AG25:AG29)</f>
        <v>98857093</v>
      </c>
      <c r="AH24" s="6">
        <f>SUM(AH25:AH29)</f>
        <v>98045195</v>
      </c>
      <c r="AI24" s="6">
        <f>SUM(AI25:AI29)</f>
        <v>88265097.49</v>
      </c>
      <c r="AJ24" s="41">
        <f t="shared" si="2"/>
        <v>89.28554827117968</v>
      </c>
      <c r="AK24" s="41">
        <f t="shared" si="3"/>
        <v>90.02490891063044</v>
      </c>
    </row>
    <row r="25" spans="1:37" s="55" customFormat="1" ht="18.75">
      <c r="A25" s="32">
        <v>2271</v>
      </c>
      <c r="B25" s="33" t="s">
        <v>17</v>
      </c>
      <c r="C25" s="42">
        <v>8786500</v>
      </c>
      <c r="D25" s="34">
        <v>8090180</v>
      </c>
      <c r="E25" s="34">
        <v>5377200</v>
      </c>
      <c r="F25" s="34">
        <v>5342200</v>
      </c>
      <c r="G25" s="31">
        <f t="shared" si="4"/>
        <v>66.03314141341725</v>
      </c>
      <c r="H25" s="31">
        <f t="shared" si="5"/>
        <v>99.34910362270327</v>
      </c>
      <c r="J25" s="61"/>
      <c r="K25" s="16">
        <v>46419040.61</v>
      </c>
      <c r="L25" s="16">
        <v>44087814.58</v>
      </c>
      <c r="M25" s="54" t="e">
        <f t="shared" si="6"/>
        <v>#DIV/0!</v>
      </c>
      <c r="N25" s="54">
        <f t="shared" si="7"/>
        <v>94.97786684221606</v>
      </c>
      <c r="P25" s="61"/>
      <c r="Q25" s="58">
        <f aca="true" t="shared" si="13" ref="Q25:R33">K25/1000</f>
        <v>46419.04061</v>
      </c>
      <c r="R25" s="58">
        <f t="shared" si="13"/>
        <v>44087.81458</v>
      </c>
      <c r="S25" s="54" t="e">
        <f t="shared" si="9"/>
        <v>#DIV/0!</v>
      </c>
      <c r="T25" s="54">
        <f t="shared" si="10"/>
        <v>94.97786684221607</v>
      </c>
      <c r="U25" s="59" t="e">
        <f>#REF!+#REF!+#REF!+#REF!+#REF!+#REF!+#REF!+#REF!+U8+U9+U12+U20+U21+U24</f>
        <v>#REF!</v>
      </c>
      <c r="V25" s="17" t="e">
        <f>#REF!+#REF!+#REF!+#REF!+#REF!+#REF!+#REF!+#REF!+V7+V8+V9+V12+V20+V21+V24</f>
        <v>#REF!</v>
      </c>
      <c r="W25" s="17" t="e">
        <f>#REF!+#REF!+#REF!+#REF!+#REF!+#REF!+#REF!+#REF!+W7+W8+W9+W12+W20+W21+W24</f>
        <v>#REF!</v>
      </c>
      <c r="X25" s="60" t="e">
        <f t="shared" si="0"/>
        <v>#REF!</v>
      </c>
      <c r="Y25" s="60" t="e">
        <f t="shared" si="1"/>
        <v>#REF!</v>
      </c>
      <c r="AA25" s="61"/>
      <c r="AB25" s="58"/>
      <c r="AC25" s="58"/>
      <c r="AD25" s="54" t="e">
        <f t="shared" si="11"/>
        <v>#DIV/0!</v>
      </c>
      <c r="AE25" s="54" t="e">
        <f t="shared" si="12"/>
        <v>#DIV/0!</v>
      </c>
      <c r="AG25" s="9">
        <v>50878454</v>
      </c>
      <c r="AH25" s="16">
        <v>51555127</v>
      </c>
      <c r="AI25" s="16">
        <v>47868966.04</v>
      </c>
      <c r="AJ25" s="54">
        <f t="shared" si="2"/>
        <v>94.08494613456611</v>
      </c>
      <c r="AK25" s="54">
        <f t="shared" si="3"/>
        <v>92.85005939370492</v>
      </c>
    </row>
    <row r="26" spans="1:37" s="55" customFormat="1" ht="37.5">
      <c r="A26" s="32">
        <v>2272</v>
      </c>
      <c r="B26" s="33" t="s">
        <v>18</v>
      </c>
      <c r="C26" s="42">
        <v>191100</v>
      </c>
      <c r="D26" s="34">
        <v>210510</v>
      </c>
      <c r="E26" s="34">
        <v>200800</v>
      </c>
      <c r="F26" s="34">
        <v>115147.82</v>
      </c>
      <c r="G26" s="31">
        <f t="shared" si="4"/>
        <v>54.69945370766235</v>
      </c>
      <c r="H26" s="31">
        <f t="shared" si="5"/>
        <v>57.34453187250996</v>
      </c>
      <c r="J26" s="61"/>
      <c r="K26" s="16">
        <v>4151189</v>
      </c>
      <c r="L26" s="16">
        <v>4024234.63</v>
      </c>
      <c r="M26" s="54" t="e">
        <f t="shared" si="6"/>
        <v>#DIV/0!</v>
      </c>
      <c r="N26" s="54">
        <f t="shared" si="7"/>
        <v>96.94173476562979</v>
      </c>
      <c r="P26" s="61"/>
      <c r="Q26" s="58">
        <f t="shared" si="13"/>
        <v>4151.189</v>
      </c>
      <c r="R26" s="58">
        <f t="shared" si="13"/>
        <v>4024.23463</v>
      </c>
      <c r="S26" s="54" t="e">
        <f t="shared" si="9"/>
        <v>#DIV/0!</v>
      </c>
      <c r="T26" s="54">
        <f t="shared" si="10"/>
        <v>96.94173476562979</v>
      </c>
      <c r="U26" s="59" t="e">
        <f>#REF!+#REF!+#REF!+#REF!+#REF!+#REF!+#REF!+#REF!+U9+U10+U16+U21+U22+U25</f>
        <v>#REF!</v>
      </c>
      <c r="V26" s="17" t="e">
        <f>#REF!+#REF!+#REF!+#REF!+#REF!+#REF!+#REF!+#REF!+V8+V9+V10+V16+V21+V22+V25</f>
        <v>#REF!</v>
      </c>
      <c r="W26" s="17" t="e">
        <f>#REF!+#REF!+#REF!+#REF!+#REF!+#REF!+#REF!+#REF!+W8+W9+W10+W16+W21+W22+W25</f>
        <v>#REF!</v>
      </c>
      <c r="X26" s="60" t="e">
        <f t="shared" si="0"/>
        <v>#REF!</v>
      </c>
      <c r="Y26" s="60" t="e">
        <f t="shared" si="1"/>
        <v>#REF!</v>
      </c>
      <c r="AA26" s="61"/>
      <c r="AB26" s="58"/>
      <c r="AC26" s="58"/>
      <c r="AD26" s="54" t="e">
        <f t="shared" si="11"/>
        <v>#DIV/0!</v>
      </c>
      <c r="AE26" s="54" t="e">
        <f t="shared" si="12"/>
        <v>#DIV/0!</v>
      </c>
      <c r="AG26" s="9">
        <v>4935298</v>
      </c>
      <c r="AH26" s="16">
        <v>5095891</v>
      </c>
      <c r="AI26" s="16">
        <v>4791882.89</v>
      </c>
      <c r="AJ26" s="54">
        <f t="shared" si="2"/>
        <v>97.09409421680311</v>
      </c>
      <c r="AK26" s="54">
        <f t="shared" si="3"/>
        <v>94.03425014389043</v>
      </c>
    </row>
    <row r="27" spans="1:37" s="55" customFormat="1" ht="18.75">
      <c r="A27" s="32">
        <v>2273</v>
      </c>
      <c r="B27" s="33" t="s">
        <v>19</v>
      </c>
      <c r="C27" s="42">
        <v>3265000</v>
      </c>
      <c r="D27" s="34">
        <v>3979924</v>
      </c>
      <c r="E27" s="34">
        <v>3082535.58</v>
      </c>
      <c r="F27" s="34">
        <v>1991992.28</v>
      </c>
      <c r="G27" s="31">
        <f t="shared" si="4"/>
        <v>50.05101303441975</v>
      </c>
      <c r="H27" s="31">
        <f t="shared" si="5"/>
        <v>64.6218746970635</v>
      </c>
      <c r="J27" s="61"/>
      <c r="K27" s="16">
        <v>17656606</v>
      </c>
      <c r="L27" s="16">
        <v>16508059.11</v>
      </c>
      <c r="M27" s="54" t="e">
        <f t="shared" si="6"/>
        <v>#DIV/0!</v>
      </c>
      <c r="N27" s="54">
        <f t="shared" si="7"/>
        <v>93.49508682472724</v>
      </c>
      <c r="P27" s="61"/>
      <c r="Q27" s="58">
        <f t="shared" si="13"/>
        <v>17656.606</v>
      </c>
      <c r="R27" s="58">
        <f t="shared" si="13"/>
        <v>16508.05911</v>
      </c>
      <c r="S27" s="54" t="e">
        <f t="shared" si="9"/>
        <v>#DIV/0!</v>
      </c>
      <c r="T27" s="54">
        <f t="shared" si="10"/>
        <v>93.49508682472724</v>
      </c>
      <c r="U27" s="59" t="e">
        <f>#REF!+#REF!+#REF!+#REF!+#REF!+#REF!+#REF!+#REF!+U10+U11+U17+U22+U23+U26</f>
        <v>#REF!</v>
      </c>
      <c r="V27" s="17" t="e">
        <f>#REF!+#REF!+#REF!+#REF!+#REF!+#REF!+#REF!+#REF!+V9+V10+V11+V17+V22+V23+V26</f>
        <v>#REF!</v>
      </c>
      <c r="W27" s="17" t="e">
        <f>#REF!+#REF!+#REF!+#REF!+#REF!+#REF!+#REF!+#REF!+W9+W10+W11+W17+W22+W23+W26</f>
        <v>#REF!</v>
      </c>
      <c r="X27" s="60" t="e">
        <f t="shared" si="0"/>
        <v>#REF!</v>
      </c>
      <c r="Y27" s="60" t="e">
        <f t="shared" si="1"/>
        <v>#REF!</v>
      </c>
      <c r="AA27" s="61"/>
      <c r="AB27" s="58"/>
      <c r="AC27" s="58"/>
      <c r="AD27" s="54" t="e">
        <f t="shared" si="11"/>
        <v>#DIV/0!</v>
      </c>
      <c r="AE27" s="54" t="e">
        <f t="shared" si="12"/>
        <v>#DIV/0!</v>
      </c>
      <c r="AG27" s="9">
        <v>20483901</v>
      </c>
      <c r="AH27" s="16">
        <v>19656950</v>
      </c>
      <c r="AI27" s="16">
        <v>17681339.73</v>
      </c>
      <c r="AJ27" s="54">
        <f t="shared" si="2"/>
        <v>86.31822488304351</v>
      </c>
      <c r="AK27" s="54">
        <f t="shared" si="3"/>
        <v>89.94955845133656</v>
      </c>
    </row>
    <row r="28" spans="1:37" s="55" customFormat="1" ht="18.75">
      <c r="A28" s="32">
        <v>2274</v>
      </c>
      <c r="B28" s="33" t="s">
        <v>20</v>
      </c>
      <c r="C28" s="42">
        <v>3856000</v>
      </c>
      <c r="D28" s="34">
        <v>5590790</v>
      </c>
      <c r="E28" s="34">
        <v>3186173.57</v>
      </c>
      <c r="F28" s="34">
        <v>2713433.76</v>
      </c>
      <c r="G28" s="31">
        <f t="shared" si="4"/>
        <v>48.533995374535614</v>
      </c>
      <c r="H28" s="31">
        <f t="shared" si="5"/>
        <v>85.16277284918912</v>
      </c>
      <c r="J28" s="61"/>
      <c r="K28" s="16">
        <v>19126835</v>
      </c>
      <c r="L28" s="16">
        <v>17681175.42</v>
      </c>
      <c r="M28" s="54" t="e">
        <f t="shared" si="6"/>
        <v>#DIV/0!</v>
      </c>
      <c r="N28" s="54">
        <f t="shared" si="7"/>
        <v>92.44172085972406</v>
      </c>
      <c r="P28" s="61"/>
      <c r="Q28" s="58">
        <f t="shared" si="13"/>
        <v>19126.835</v>
      </c>
      <c r="R28" s="58">
        <f t="shared" si="13"/>
        <v>17681.175420000003</v>
      </c>
      <c r="S28" s="54" t="e">
        <f t="shared" si="9"/>
        <v>#DIV/0!</v>
      </c>
      <c r="T28" s="54">
        <f t="shared" si="10"/>
        <v>92.44172085972406</v>
      </c>
      <c r="U28" s="59" t="e">
        <f>#REF!+#REF!+#REF!+#REF!+#REF!+#REF!+#REF!+#REF!+U11+U12+U19+U23+U24+U27</f>
        <v>#REF!</v>
      </c>
      <c r="V28" s="17" t="e">
        <f>#REF!+#REF!+#REF!+#REF!+#REF!+#REF!+#REF!+#REF!+V10+V11+V12+V19+V23+V24+V27</f>
        <v>#REF!</v>
      </c>
      <c r="W28" s="17" t="e">
        <f>#REF!+#REF!+#REF!+#REF!+#REF!+#REF!+#REF!+#REF!+W10+W11+W12+W19+W23+W24+W27</f>
        <v>#REF!</v>
      </c>
      <c r="X28" s="60" t="e">
        <f t="shared" si="0"/>
        <v>#REF!</v>
      </c>
      <c r="Y28" s="60" t="e">
        <f t="shared" si="1"/>
        <v>#REF!</v>
      </c>
      <c r="AA28" s="61"/>
      <c r="AB28" s="58"/>
      <c r="AC28" s="58"/>
      <c r="AD28" s="54" t="e">
        <f t="shared" si="11"/>
        <v>#DIV/0!</v>
      </c>
      <c r="AE28" s="54" t="e">
        <f t="shared" si="12"/>
        <v>#DIV/0!</v>
      </c>
      <c r="AG28" s="9">
        <v>20127790</v>
      </c>
      <c r="AH28" s="16">
        <v>18968258</v>
      </c>
      <c r="AI28" s="16">
        <v>15318658.8</v>
      </c>
      <c r="AJ28" s="54">
        <f t="shared" si="2"/>
        <v>76.10700827065465</v>
      </c>
      <c r="AK28" s="54">
        <f t="shared" si="3"/>
        <v>80.75943926954177</v>
      </c>
    </row>
    <row r="29" spans="1:37" s="55" customFormat="1" ht="18.75">
      <c r="A29" s="32">
        <v>2275</v>
      </c>
      <c r="B29" s="33" t="s">
        <v>21</v>
      </c>
      <c r="C29" s="42">
        <v>452500</v>
      </c>
      <c r="D29" s="34">
        <v>865596</v>
      </c>
      <c r="E29" s="34">
        <v>791346</v>
      </c>
      <c r="F29" s="34">
        <v>484884.98</v>
      </c>
      <c r="G29" s="31">
        <f t="shared" si="4"/>
        <v>56.017470043761755</v>
      </c>
      <c r="H29" s="31">
        <f t="shared" si="5"/>
        <v>61.27344802399961</v>
      </c>
      <c r="J29" s="61"/>
      <c r="K29" s="16">
        <v>2226011</v>
      </c>
      <c r="L29" s="16">
        <v>2152913.3</v>
      </c>
      <c r="M29" s="54"/>
      <c r="N29" s="54">
        <f t="shared" si="7"/>
        <v>96.71620221104028</v>
      </c>
      <c r="P29" s="61"/>
      <c r="Q29" s="58">
        <f t="shared" si="13"/>
        <v>2226.011</v>
      </c>
      <c r="R29" s="58">
        <f t="shared" si="13"/>
        <v>2152.9132999999997</v>
      </c>
      <c r="S29" s="54"/>
      <c r="T29" s="54">
        <f t="shared" si="10"/>
        <v>96.71620221104027</v>
      </c>
      <c r="U29" s="59" t="e">
        <f>#REF!+#REF!+#REF!+#REF!+#REF!+#REF!+#REF!+U1+U12+U16+U20+U24+U25+U28</f>
        <v>#REF!</v>
      </c>
      <c r="V29" s="17" t="e">
        <f>#REF!+#REF!+#REF!+#REF!+#REF!+#REF!+#REF!+V1+V11+V12+V16+V20+V24+V25+V28</f>
        <v>#REF!</v>
      </c>
      <c r="W29" s="17" t="e">
        <f>#REF!+#REF!+#REF!+#REF!+#REF!+#REF!+#REF!+W1+W11+W12+W16+W20+W24+W25+W28</f>
        <v>#REF!</v>
      </c>
      <c r="X29" s="60" t="e">
        <f t="shared" si="0"/>
        <v>#REF!</v>
      </c>
      <c r="Y29" s="60" t="e">
        <f t="shared" si="1"/>
        <v>#REF!</v>
      </c>
      <c r="AA29" s="61"/>
      <c r="AB29" s="58"/>
      <c r="AC29" s="58"/>
      <c r="AD29" s="54"/>
      <c r="AE29" s="54" t="e">
        <f t="shared" si="12"/>
        <v>#DIV/0!</v>
      </c>
      <c r="AG29" s="9">
        <v>2431650</v>
      </c>
      <c r="AH29" s="16">
        <v>2768969</v>
      </c>
      <c r="AI29" s="16">
        <v>2604250.03</v>
      </c>
      <c r="AJ29" s="54">
        <f t="shared" si="2"/>
        <v>107.09806222112557</v>
      </c>
      <c r="AK29" s="54">
        <f t="shared" si="3"/>
        <v>94.05125265035468</v>
      </c>
    </row>
    <row r="30" spans="1:37" s="1" customFormat="1" ht="24" customHeight="1">
      <c r="A30" s="32">
        <v>2276</v>
      </c>
      <c r="B30" s="35" t="s">
        <v>46</v>
      </c>
      <c r="C30" s="42">
        <v>537200</v>
      </c>
      <c r="D30" s="34">
        <v>387200</v>
      </c>
      <c r="E30" s="34">
        <v>0</v>
      </c>
      <c r="F30" s="34">
        <v>0</v>
      </c>
      <c r="G30" s="31">
        <f t="shared" si="4"/>
        <v>0</v>
      </c>
      <c r="H30" s="31">
        <v>0</v>
      </c>
      <c r="J30" s="36"/>
      <c r="K30" s="37"/>
      <c r="L30" s="37"/>
      <c r="M30" s="31" t="e">
        <f aca="true" t="shared" si="14" ref="M30:M49">L30/J30*100</f>
        <v>#DIV/0!</v>
      </c>
      <c r="N30" s="31" t="e">
        <f t="shared" si="7"/>
        <v>#DIV/0!</v>
      </c>
      <c r="P30" s="36"/>
      <c r="Q30" s="30">
        <f t="shared" si="13"/>
        <v>0</v>
      </c>
      <c r="R30" s="30">
        <f t="shared" si="13"/>
        <v>0</v>
      </c>
      <c r="S30" s="31" t="e">
        <f aca="true" t="shared" si="15" ref="S30:S49">R30/P30*100</f>
        <v>#DIV/0!</v>
      </c>
      <c r="T30" s="31" t="e">
        <f t="shared" si="10"/>
        <v>#DIV/0!</v>
      </c>
      <c r="U30" s="38" t="e">
        <f>#REF!+#REF!+#REF!+#REF!+#REF!+#REF!+U1+U6+U16+U17+U21+U25+U26+U29</f>
        <v>#REF!</v>
      </c>
      <c r="V30" s="24" t="e">
        <f>#REF!+#REF!+#REF!+#REF!+#REF!+#REF!+V1+V6+V12+V16+V17+V21+V25+V26+V29</f>
        <v>#REF!</v>
      </c>
      <c r="W30" s="24" t="e">
        <f>#REF!+#REF!+#REF!+#REF!+#REF!+#REF!+W1+W6+W12+W16+W17+W21+W25+W26+W29</f>
        <v>#REF!</v>
      </c>
      <c r="X30" s="25" t="e">
        <f t="shared" si="0"/>
        <v>#REF!</v>
      </c>
      <c r="Y30" s="25" t="e">
        <f t="shared" si="1"/>
        <v>#REF!</v>
      </c>
      <c r="AA30" s="36"/>
      <c r="AB30" s="30"/>
      <c r="AC30" s="30"/>
      <c r="AD30" s="31" t="e">
        <f aca="true" t="shared" si="16" ref="AD30:AD49">AC30/AA30*100</f>
        <v>#DIV/0!</v>
      </c>
      <c r="AE30" s="31" t="e">
        <f t="shared" si="12"/>
        <v>#DIV/0!</v>
      </c>
      <c r="AG30" s="42"/>
      <c r="AH30" s="34"/>
      <c r="AI30" s="34"/>
      <c r="AJ30" s="54" t="e">
        <f t="shared" si="2"/>
        <v>#DIV/0!</v>
      </c>
      <c r="AK30" s="54" t="e">
        <f t="shared" si="3"/>
        <v>#DIV/0!</v>
      </c>
    </row>
    <row r="31" spans="1:37" s="72" customFormat="1" ht="82.5" customHeight="1">
      <c r="A31" s="85">
        <v>2280</v>
      </c>
      <c r="B31" s="90" t="s">
        <v>22</v>
      </c>
      <c r="C31" s="84">
        <f>C33+C32</f>
        <v>756720</v>
      </c>
      <c r="D31" s="84">
        <f>D33+D32</f>
        <v>1190931.8</v>
      </c>
      <c r="E31" s="84">
        <f>E33+E32</f>
        <v>1117191.8</v>
      </c>
      <c r="F31" s="84">
        <f>F33+F32</f>
        <v>244782.8</v>
      </c>
      <c r="G31" s="25">
        <f t="shared" si="4"/>
        <v>20.553888980040668</v>
      </c>
      <c r="H31" s="25">
        <f t="shared" si="5"/>
        <v>21.910543919137247</v>
      </c>
      <c r="J31" s="41"/>
      <c r="K31" s="6"/>
      <c r="L31" s="6"/>
      <c r="M31" s="41"/>
      <c r="N31" s="41"/>
      <c r="P31" s="41"/>
      <c r="Q31" s="14"/>
      <c r="R31" s="14"/>
      <c r="S31" s="41"/>
      <c r="T31" s="41"/>
      <c r="U31" s="41"/>
      <c r="V31" s="14"/>
      <c r="W31" s="14"/>
      <c r="X31" s="41"/>
      <c r="Y31" s="41"/>
      <c r="AA31" s="41"/>
      <c r="AB31" s="14"/>
      <c r="AC31" s="14"/>
      <c r="AD31" s="41"/>
      <c r="AE31" s="41"/>
      <c r="AG31" s="10">
        <f>AG33+AG32</f>
        <v>1827422880</v>
      </c>
      <c r="AH31" s="10">
        <f>AH33+AH32</f>
        <v>1910566285.1</v>
      </c>
      <c r="AI31" s="10">
        <f>AI33+AI32</f>
        <v>1861165116.02</v>
      </c>
      <c r="AJ31" s="41">
        <f t="shared" si="2"/>
        <v>101.84643830332254</v>
      </c>
      <c r="AK31" s="41">
        <f t="shared" si="3"/>
        <v>97.41431797131213</v>
      </c>
    </row>
    <row r="32" spans="1:37" s="66" customFormat="1" ht="49.5" customHeight="1">
      <c r="A32" s="87">
        <v>2281</v>
      </c>
      <c r="B32" s="33" t="s">
        <v>22</v>
      </c>
      <c r="C32" s="42">
        <v>0</v>
      </c>
      <c r="D32" s="42">
        <v>150000</v>
      </c>
      <c r="E32" s="42">
        <v>150000</v>
      </c>
      <c r="F32" s="42">
        <v>0</v>
      </c>
      <c r="G32" s="25">
        <f t="shared" si="4"/>
        <v>0</v>
      </c>
      <c r="H32" s="25">
        <f t="shared" si="5"/>
        <v>0</v>
      </c>
      <c r="J32" s="60"/>
      <c r="K32" s="67"/>
      <c r="L32" s="67"/>
      <c r="M32" s="60"/>
      <c r="N32" s="60"/>
      <c r="P32" s="60"/>
      <c r="Q32" s="68"/>
      <c r="R32" s="68"/>
      <c r="S32" s="60"/>
      <c r="T32" s="60"/>
      <c r="U32" s="60"/>
      <c r="V32" s="68"/>
      <c r="W32" s="68"/>
      <c r="X32" s="60"/>
      <c r="Y32" s="60"/>
      <c r="AA32" s="60"/>
      <c r="AB32" s="68"/>
      <c r="AC32" s="68"/>
      <c r="AD32" s="60"/>
      <c r="AE32" s="60"/>
      <c r="AG32" s="9">
        <v>0</v>
      </c>
      <c r="AH32" s="9">
        <v>2998000</v>
      </c>
      <c r="AI32" s="9">
        <v>2730006</v>
      </c>
      <c r="AJ32" s="54" t="e">
        <f>AI32/AG32*100</f>
        <v>#DIV/0!</v>
      </c>
      <c r="AK32" s="54">
        <f>AI32/AH32*100</f>
        <v>91.06090727151435</v>
      </c>
    </row>
    <row r="33" spans="1:37" s="55" customFormat="1" ht="75">
      <c r="A33" s="32">
        <v>2282</v>
      </c>
      <c r="B33" s="33" t="s">
        <v>23</v>
      </c>
      <c r="C33" s="76">
        <v>756720</v>
      </c>
      <c r="D33" s="37">
        <v>1040931.8</v>
      </c>
      <c r="E33" s="37">
        <v>967191.8</v>
      </c>
      <c r="F33" s="37">
        <v>244782.8</v>
      </c>
      <c r="G33" s="31">
        <f t="shared" si="4"/>
        <v>23.51573849506759</v>
      </c>
      <c r="H33" s="31">
        <f t="shared" si="5"/>
        <v>25.30860993651931</v>
      </c>
      <c r="J33" s="56"/>
      <c r="K33" s="57">
        <v>1739094463</v>
      </c>
      <c r="L33" s="57">
        <v>1681217664.36</v>
      </c>
      <c r="M33" s="54" t="e">
        <f t="shared" si="14"/>
        <v>#DIV/0!</v>
      </c>
      <c r="N33" s="54">
        <f t="shared" si="7"/>
        <v>96.67201524291208</v>
      </c>
      <c r="P33" s="56"/>
      <c r="Q33" s="58">
        <f t="shared" si="13"/>
        <v>1739094.463</v>
      </c>
      <c r="R33" s="58">
        <f t="shared" si="13"/>
        <v>1681217.6643599998</v>
      </c>
      <c r="S33" s="54" t="e">
        <f t="shared" si="15"/>
        <v>#DIV/0!</v>
      </c>
      <c r="T33" s="54">
        <f t="shared" si="10"/>
        <v>96.67201524291207</v>
      </c>
      <c r="U33" s="59" t="e">
        <f>#REF!+#REF!+#REF!+#REF!+#REF!+U1+U6+U7+U17+U19+U22+U26+U27+U30</f>
        <v>#REF!</v>
      </c>
      <c r="V33" s="17" t="e">
        <f>#REF!+#REF!+#REF!+#REF!+#REF!+V1+V6+V7+V16+V17+V19+V22+V26+V27+V30</f>
        <v>#REF!</v>
      </c>
      <c r="W33" s="17" t="e">
        <f>#REF!+#REF!+#REF!+#REF!+#REF!+W1+W6+W7+W16+W17+W19+W22+W26+W27+W30</f>
        <v>#REF!</v>
      </c>
      <c r="X33" s="60" t="e">
        <f t="shared" si="0"/>
        <v>#REF!</v>
      </c>
      <c r="Y33" s="60" t="e">
        <f t="shared" si="1"/>
        <v>#REF!</v>
      </c>
      <c r="AA33" s="56"/>
      <c r="AB33" s="58"/>
      <c r="AC33" s="58"/>
      <c r="AD33" s="54" t="e">
        <f t="shared" si="16"/>
        <v>#DIV/0!</v>
      </c>
      <c r="AE33" s="54" t="e">
        <f t="shared" si="12"/>
        <v>#DIV/0!</v>
      </c>
      <c r="AG33" s="9">
        <v>1827422880</v>
      </c>
      <c r="AH33" s="16">
        <v>1907568285.1</v>
      </c>
      <c r="AI33" s="16">
        <v>1858435110.02</v>
      </c>
      <c r="AJ33" s="54">
        <f t="shared" si="2"/>
        <v>101.69704726581949</v>
      </c>
      <c r="AK33" s="54">
        <f t="shared" si="3"/>
        <v>97.4243032103344</v>
      </c>
    </row>
    <row r="34" spans="1:37" s="69" customFormat="1" ht="19.5" customHeight="1">
      <c r="A34" s="27">
        <v>2600</v>
      </c>
      <c r="B34" s="27" t="s">
        <v>24</v>
      </c>
      <c r="C34" s="88">
        <f>C35+C36+C37</f>
        <v>18031600</v>
      </c>
      <c r="D34" s="89">
        <f>D35+D36+D37</f>
        <v>24596044.87</v>
      </c>
      <c r="E34" s="89">
        <f>E35+E36+E37</f>
        <v>20225530.87</v>
      </c>
      <c r="F34" s="89">
        <f>F35+F36+F37</f>
        <v>17802015.09</v>
      </c>
      <c r="G34" s="25">
        <f t="shared" si="4"/>
        <v>72.37755169211479</v>
      </c>
      <c r="H34" s="25">
        <f t="shared" si="5"/>
        <v>88.01754181100513</v>
      </c>
      <c r="J34" s="45">
        <f>J35+J36+J37</f>
        <v>0</v>
      </c>
      <c r="K34" s="74">
        <f>K35+K36+K37</f>
        <v>7077544103</v>
      </c>
      <c r="L34" s="74">
        <f>L35+L36+L37</f>
        <v>7012630567.059999</v>
      </c>
      <c r="M34" s="41" t="e">
        <f t="shared" si="14"/>
        <v>#DIV/0!</v>
      </c>
      <c r="N34" s="41">
        <f t="shared" si="7"/>
        <v>99.08282399946494</v>
      </c>
      <c r="P34" s="45">
        <f>P35+P36+P37</f>
        <v>0</v>
      </c>
      <c r="Q34" s="12">
        <f>Q35+Q36+Q37</f>
        <v>7077544.103</v>
      </c>
      <c r="R34" s="12">
        <f>R35+R36+R37</f>
        <v>7012630.56706</v>
      </c>
      <c r="S34" s="41" t="e">
        <f t="shared" si="15"/>
        <v>#DIV/0!</v>
      </c>
      <c r="T34" s="41">
        <f t="shared" si="10"/>
        <v>99.08282399946495</v>
      </c>
      <c r="U34" s="45" t="e">
        <f>#REF!+#REF!+#REF!+#REF!+U1+U6+U7+U8+U19+U20+U23+U27+U28+U33</f>
        <v>#REF!</v>
      </c>
      <c r="V34" s="12" t="e">
        <f>#REF!+#REF!+#REF!+#REF!+V1+V6+V7+V8+V17+V19+V20+V23+V27+V28+V33</f>
        <v>#REF!</v>
      </c>
      <c r="W34" s="12" t="e">
        <f>#REF!+#REF!+#REF!+#REF!+W1+W6+W7+W8+W17+W19+W20+W23+W27+W28+W33</f>
        <v>#REF!</v>
      </c>
      <c r="X34" s="41" t="e">
        <f t="shared" si="0"/>
        <v>#REF!</v>
      </c>
      <c r="Y34" s="41" t="e">
        <f t="shared" si="1"/>
        <v>#REF!</v>
      </c>
      <c r="AA34" s="45">
        <f>AA35+AA36+AA37</f>
        <v>0</v>
      </c>
      <c r="AB34" s="12">
        <f>AB35+AB36+AB37</f>
        <v>0</v>
      </c>
      <c r="AC34" s="12">
        <f>AC35+AC36+AC37</f>
        <v>0</v>
      </c>
      <c r="AD34" s="41" t="e">
        <f t="shared" si="16"/>
        <v>#DIV/0!</v>
      </c>
      <c r="AE34" s="41" t="e">
        <f t="shared" si="12"/>
        <v>#DIV/0!</v>
      </c>
      <c r="AG34" s="10">
        <f>AG35+AG36+AG37</f>
        <v>5016087800</v>
      </c>
      <c r="AH34" s="6">
        <f>AH35+AH36+AH37</f>
        <v>4924413339</v>
      </c>
      <c r="AI34" s="6">
        <f>AI35+AI36+AI37</f>
        <v>4756915667.28</v>
      </c>
      <c r="AJ34" s="41">
        <f t="shared" si="2"/>
        <v>94.83318189286878</v>
      </c>
      <c r="AK34" s="41">
        <f t="shared" si="3"/>
        <v>96.59862687818132</v>
      </c>
    </row>
    <row r="35" spans="1:37" s="43" customFormat="1" ht="56.25">
      <c r="A35" s="32">
        <v>2610</v>
      </c>
      <c r="B35" s="33" t="s">
        <v>25</v>
      </c>
      <c r="C35" s="76">
        <v>16242700</v>
      </c>
      <c r="D35" s="37">
        <v>22710544.87</v>
      </c>
      <c r="E35" s="37">
        <v>18787030.87</v>
      </c>
      <c r="F35" s="37">
        <v>16363515.09</v>
      </c>
      <c r="G35" s="31">
        <f t="shared" si="4"/>
        <v>72.05249888837211</v>
      </c>
      <c r="H35" s="31">
        <f t="shared" si="5"/>
        <v>87.10005962746364</v>
      </c>
      <c r="J35" s="63"/>
      <c r="K35" s="64">
        <v>82999973</v>
      </c>
      <c r="L35" s="64">
        <v>82889971.16</v>
      </c>
      <c r="M35" s="18" t="e">
        <f t="shared" si="14"/>
        <v>#DIV/0!</v>
      </c>
      <c r="N35" s="18">
        <f t="shared" si="7"/>
        <v>99.86746761953765</v>
      </c>
      <c r="P35" s="63"/>
      <c r="Q35" s="13">
        <f aca="true" t="shared" si="17" ref="Q35:R37">K35/1000</f>
        <v>82999.973</v>
      </c>
      <c r="R35" s="13">
        <f t="shared" si="17"/>
        <v>82889.97116</v>
      </c>
      <c r="S35" s="18" t="e">
        <f t="shared" si="15"/>
        <v>#DIV/0!</v>
      </c>
      <c r="T35" s="18">
        <f t="shared" si="10"/>
        <v>99.86746761953766</v>
      </c>
      <c r="U35" s="45" t="e">
        <f>#REF!+#REF!+#REF!+U1+U6+U7+U8+U9+U20+U21+U24+U28+U29+U34</f>
        <v>#REF!</v>
      </c>
      <c r="V35" s="12" t="e">
        <f>#REF!+#REF!+#REF!+V1+V6+V7+V8+V9+V19+V20+V21+V24+V28+V29+V34</f>
        <v>#REF!</v>
      </c>
      <c r="W35" s="12" t="e">
        <f>#REF!+#REF!+#REF!+W1+W6+W7+W8+W9+W19+W20+W21+W24+W28+W29+W34</f>
        <v>#REF!</v>
      </c>
      <c r="X35" s="41" t="e">
        <f t="shared" si="0"/>
        <v>#REF!</v>
      </c>
      <c r="Y35" s="41" t="e">
        <f t="shared" si="1"/>
        <v>#REF!</v>
      </c>
      <c r="AA35" s="63"/>
      <c r="AB35" s="13"/>
      <c r="AC35" s="13"/>
      <c r="AD35" s="18" t="e">
        <f t="shared" si="16"/>
        <v>#DIV/0!</v>
      </c>
      <c r="AE35" s="18" t="e">
        <f t="shared" si="12"/>
        <v>#DIV/0!</v>
      </c>
      <c r="AG35" s="8">
        <v>7749100</v>
      </c>
      <c r="AH35" s="7">
        <v>68559084</v>
      </c>
      <c r="AI35" s="7">
        <v>63978657.73</v>
      </c>
      <c r="AJ35" s="18">
        <f t="shared" si="2"/>
        <v>825.6269467422022</v>
      </c>
      <c r="AK35" s="18">
        <f t="shared" si="3"/>
        <v>93.3190089441685</v>
      </c>
    </row>
    <row r="36" spans="1:37" s="43" customFormat="1" ht="56.25">
      <c r="A36" s="32">
        <v>2620</v>
      </c>
      <c r="B36" s="33" t="s">
        <v>26</v>
      </c>
      <c r="C36" s="76">
        <v>1788900</v>
      </c>
      <c r="D36" s="37">
        <v>1885500</v>
      </c>
      <c r="E36" s="37">
        <v>1438500</v>
      </c>
      <c r="F36" s="37">
        <v>1438500</v>
      </c>
      <c r="G36" s="31">
        <f t="shared" si="4"/>
        <v>76.29276054097056</v>
      </c>
      <c r="H36" s="31">
        <f t="shared" si="5"/>
        <v>100</v>
      </c>
      <c r="J36" s="45"/>
      <c r="K36" s="64">
        <v>6970629130</v>
      </c>
      <c r="L36" s="64">
        <v>6905825595.9</v>
      </c>
      <c r="M36" s="18" t="e">
        <f t="shared" si="14"/>
        <v>#DIV/0!</v>
      </c>
      <c r="N36" s="18">
        <f t="shared" si="7"/>
        <v>99.0703345007827</v>
      </c>
      <c r="P36" s="63"/>
      <c r="Q36" s="13">
        <f t="shared" si="17"/>
        <v>6970629.13</v>
      </c>
      <c r="R36" s="13">
        <f t="shared" si="17"/>
        <v>6905825.5959</v>
      </c>
      <c r="S36" s="18" t="e">
        <f t="shared" si="15"/>
        <v>#DIV/0!</v>
      </c>
      <c r="T36" s="18">
        <f t="shared" si="10"/>
        <v>99.07033450078272</v>
      </c>
      <c r="U36" s="45" t="e">
        <f>#REF!+#REF!+U1+U6+U7+U8+U9+U10+U21+U22+U25+U29+U30+U35</f>
        <v>#REF!</v>
      </c>
      <c r="V36" s="12" t="e">
        <f>#REF!+#REF!+V1+V6+V7+V8+V9+V10+V20+V21+V22+V25+V29+V30+V35</f>
        <v>#REF!</v>
      </c>
      <c r="W36" s="12" t="e">
        <f>#REF!+#REF!+W1+W6+W7+W8+W9+W10+W20+W21+W22+W25+W29+W30+W35</f>
        <v>#REF!</v>
      </c>
      <c r="X36" s="41" t="e">
        <f t="shared" si="0"/>
        <v>#REF!</v>
      </c>
      <c r="Y36" s="41" t="e">
        <f t="shared" si="1"/>
        <v>#REF!</v>
      </c>
      <c r="AA36" s="63"/>
      <c r="AB36" s="13"/>
      <c r="AC36" s="13"/>
      <c r="AD36" s="18" t="e">
        <f t="shared" si="16"/>
        <v>#DIV/0!</v>
      </c>
      <c r="AE36" s="18" t="e">
        <f t="shared" si="12"/>
        <v>#DIV/0!</v>
      </c>
      <c r="AG36" s="8">
        <v>5008338700</v>
      </c>
      <c r="AH36" s="7">
        <v>4779289255</v>
      </c>
      <c r="AI36" s="7">
        <v>4645534901.71</v>
      </c>
      <c r="AJ36" s="18">
        <f t="shared" si="2"/>
        <v>92.7560051341975</v>
      </c>
      <c r="AK36" s="18">
        <f t="shared" si="3"/>
        <v>97.20137564073845</v>
      </c>
    </row>
    <row r="37" spans="1:37" s="43" customFormat="1" ht="38.25" customHeight="1" hidden="1">
      <c r="A37" s="32">
        <v>2630</v>
      </c>
      <c r="B37" s="33" t="s">
        <v>27</v>
      </c>
      <c r="C37" s="76"/>
      <c r="D37" s="37"/>
      <c r="E37" s="37"/>
      <c r="F37" s="37"/>
      <c r="G37" s="25" t="e">
        <f t="shared" si="4"/>
        <v>#DIV/0!</v>
      </c>
      <c r="H37" s="25" t="e">
        <f t="shared" si="5"/>
        <v>#DIV/0!</v>
      </c>
      <c r="J37" s="45"/>
      <c r="K37" s="64">
        <v>23915000</v>
      </c>
      <c r="L37" s="64">
        <v>23915000</v>
      </c>
      <c r="M37" s="18" t="e">
        <f t="shared" si="14"/>
        <v>#DIV/0!</v>
      </c>
      <c r="N37" s="18">
        <f t="shared" si="7"/>
        <v>100</v>
      </c>
      <c r="P37" s="63"/>
      <c r="Q37" s="13">
        <f t="shared" si="17"/>
        <v>23915</v>
      </c>
      <c r="R37" s="13">
        <f t="shared" si="17"/>
        <v>23915</v>
      </c>
      <c r="S37" s="18" t="e">
        <f t="shared" si="15"/>
        <v>#DIV/0!</v>
      </c>
      <c r="T37" s="18">
        <f t="shared" si="10"/>
        <v>100</v>
      </c>
      <c r="U37" s="45"/>
      <c r="V37" s="12"/>
      <c r="W37" s="12"/>
      <c r="X37" s="41"/>
      <c r="Y37" s="41"/>
      <c r="AA37" s="63"/>
      <c r="AB37" s="13">
        <f>V37/1000</f>
        <v>0</v>
      </c>
      <c r="AC37" s="13">
        <f>W37/1000</f>
        <v>0</v>
      </c>
      <c r="AD37" s="18" t="e">
        <f t="shared" si="16"/>
        <v>#DIV/0!</v>
      </c>
      <c r="AE37" s="18" t="e">
        <f t="shared" si="12"/>
        <v>#DIV/0!</v>
      </c>
      <c r="AG37" s="8"/>
      <c r="AH37" s="7">
        <v>76565000</v>
      </c>
      <c r="AI37" s="7">
        <v>47402107.84</v>
      </c>
      <c r="AJ37" s="18" t="e">
        <f t="shared" si="2"/>
        <v>#DIV/0!</v>
      </c>
      <c r="AK37" s="18">
        <f t="shared" si="3"/>
        <v>61.910935597205</v>
      </c>
    </row>
    <row r="38" spans="1:37" s="69" customFormat="1" ht="18.75">
      <c r="A38" s="27">
        <v>2700</v>
      </c>
      <c r="B38" s="27" t="s">
        <v>28</v>
      </c>
      <c r="C38" s="88">
        <f>C39+C40+C41</f>
        <v>3372300</v>
      </c>
      <c r="D38" s="89">
        <f>D39+D40+D41</f>
        <v>4757520.2</v>
      </c>
      <c r="E38" s="89">
        <f>E39+E40+E41</f>
        <v>4309468.2</v>
      </c>
      <c r="F38" s="89">
        <f>F39+F40+F41</f>
        <v>3436198.65</v>
      </c>
      <c r="G38" s="25">
        <f t="shared" si="4"/>
        <v>72.22667493876325</v>
      </c>
      <c r="H38" s="25">
        <f t="shared" si="5"/>
        <v>79.73602520143899</v>
      </c>
      <c r="J38" s="45">
        <f>J39+J40+J41</f>
        <v>0</v>
      </c>
      <c r="K38" s="74">
        <f>K39+K40+K41</f>
        <v>179896571</v>
      </c>
      <c r="L38" s="74">
        <f>L39+L40+L41</f>
        <v>177103462.91</v>
      </c>
      <c r="M38" s="41" t="e">
        <f t="shared" si="14"/>
        <v>#DIV/0!</v>
      </c>
      <c r="N38" s="41">
        <f t="shared" si="7"/>
        <v>98.44738113991066</v>
      </c>
      <c r="P38" s="45">
        <f>P39+P40+P41</f>
        <v>0</v>
      </c>
      <c r="Q38" s="12">
        <f>Q39+Q40+Q41</f>
        <v>179896.571</v>
      </c>
      <c r="R38" s="12">
        <f>R39+R40+R41</f>
        <v>177103.46290999997</v>
      </c>
      <c r="S38" s="41" t="e">
        <f t="shared" si="15"/>
        <v>#DIV/0!</v>
      </c>
      <c r="T38" s="41">
        <f t="shared" si="10"/>
        <v>98.44738113991065</v>
      </c>
      <c r="U38" s="45" t="e">
        <f>#REF!+U1+U6+U7+U8+U9+U10+U11+U22+U23+U26+U30+U33+U36</f>
        <v>#REF!</v>
      </c>
      <c r="V38" s="12" t="e">
        <f>#REF!+V1+V6+V7+V8+V9+V10+V11+V21+V22+V23+V26+V30+V33+V36</f>
        <v>#REF!</v>
      </c>
      <c r="W38" s="12" t="e">
        <f>#REF!+W1+W6+W7+W8+W9+W10+W11+W21+W22+W23+W26+W30+W33+W36</f>
        <v>#REF!</v>
      </c>
      <c r="X38" s="41" t="e">
        <f aca="true" t="shared" si="18" ref="X38:X49">W38/U38*100</f>
        <v>#REF!</v>
      </c>
      <c r="Y38" s="41" t="e">
        <f aca="true" t="shared" si="19" ref="Y38:Y49">W38/V38*100</f>
        <v>#REF!</v>
      </c>
      <c r="AA38" s="45">
        <f>AA39+AA40+AA41</f>
        <v>0</v>
      </c>
      <c r="AB38" s="12">
        <f>AB39+AB40+AB41</f>
        <v>0</v>
      </c>
      <c r="AC38" s="12">
        <f>AC39+AC40+AC41</f>
        <v>0</v>
      </c>
      <c r="AD38" s="41" t="e">
        <f t="shared" si="16"/>
        <v>#DIV/0!</v>
      </c>
      <c r="AE38" s="41" t="e">
        <f t="shared" si="12"/>
        <v>#DIV/0!</v>
      </c>
      <c r="AG38" s="10">
        <f>AG39+AG40+AG41</f>
        <v>49446580</v>
      </c>
      <c r="AH38" s="6">
        <f>AH39+AH40+AH41</f>
        <v>127747227</v>
      </c>
      <c r="AI38" s="6">
        <f>AI39+AI40+AI41</f>
        <v>126818063.01999998</v>
      </c>
      <c r="AJ38" s="41">
        <f t="shared" si="2"/>
        <v>256.47489274283475</v>
      </c>
      <c r="AK38" s="41">
        <f t="shared" si="3"/>
        <v>99.27265428626485</v>
      </c>
    </row>
    <row r="39" spans="1:37" s="43" customFormat="1" ht="18.75" hidden="1">
      <c r="A39" s="32">
        <v>2710</v>
      </c>
      <c r="B39" s="33" t="s">
        <v>29</v>
      </c>
      <c r="C39" s="76">
        <v>0</v>
      </c>
      <c r="D39" s="37">
        <v>0</v>
      </c>
      <c r="E39" s="37">
        <v>0</v>
      </c>
      <c r="F39" s="37">
        <v>0</v>
      </c>
      <c r="G39" s="25" t="e">
        <f t="shared" si="4"/>
        <v>#DIV/0!</v>
      </c>
      <c r="H39" s="25" t="e">
        <f t="shared" si="5"/>
        <v>#DIV/0!</v>
      </c>
      <c r="J39" s="63"/>
      <c r="K39" s="64">
        <v>434391</v>
      </c>
      <c r="L39" s="64">
        <v>390439.06</v>
      </c>
      <c r="M39" s="18" t="e">
        <f t="shared" si="14"/>
        <v>#DIV/0!</v>
      </c>
      <c r="N39" s="18">
        <f t="shared" si="7"/>
        <v>89.88194046377572</v>
      </c>
      <c r="P39" s="63"/>
      <c r="Q39" s="13">
        <f aca="true" t="shared" si="20" ref="Q39:R42">K39/1000</f>
        <v>434.391</v>
      </c>
      <c r="R39" s="13">
        <f t="shared" si="20"/>
        <v>390.43906</v>
      </c>
      <c r="S39" s="18" t="e">
        <f t="shared" si="15"/>
        <v>#DIV/0!</v>
      </c>
      <c r="T39" s="18">
        <f t="shared" si="10"/>
        <v>89.8819404637757</v>
      </c>
      <c r="U39" s="45" t="e">
        <f>U1+U6+U7+U8+U9+U10+U11+U12+U23+U24+U27+U33+U34+U38</f>
        <v>#REF!</v>
      </c>
      <c r="V39" s="12" t="e">
        <f>V1+V6+V7+V8+V9+V10+V11+V12+V22+V23+V24+V27+V33+V34+V38</f>
        <v>#REF!</v>
      </c>
      <c r="W39" s="12" t="e">
        <f>W1+W6+W7+W8+W9+W10+W11+W12+W22+W23+W24+W27+W33+W34+W38</f>
        <v>#REF!</v>
      </c>
      <c r="X39" s="41" t="e">
        <f t="shared" si="18"/>
        <v>#REF!</v>
      </c>
      <c r="Y39" s="41" t="e">
        <f t="shared" si="19"/>
        <v>#REF!</v>
      </c>
      <c r="AA39" s="63"/>
      <c r="AB39" s="13"/>
      <c r="AC39" s="13"/>
      <c r="AD39" s="18" t="e">
        <f t="shared" si="16"/>
        <v>#DIV/0!</v>
      </c>
      <c r="AE39" s="18" t="e">
        <f t="shared" si="12"/>
        <v>#DIV/0!</v>
      </c>
      <c r="AG39" s="8">
        <v>595160</v>
      </c>
      <c r="AH39" s="7">
        <v>655538</v>
      </c>
      <c r="AI39" s="7">
        <v>624979.16</v>
      </c>
      <c r="AJ39" s="18">
        <f t="shared" si="2"/>
        <v>105.01027622824115</v>
      </c>
      <c r="AK39" s="18">
        <f t="shared" si="3"/>
        <v>95.33835719668426</v>
      </c>
    </row>
    <row r="40" spans="1:37" s="43" customFormat="1" ht="18.75" hidden="1">
      <c r="A40" s="32">
        <v>2720</v>
      </c>
      <c r="B40" s="33" t="s">
        <v>30</v>
      </c>
      <c r="C40" s="76">
        <v>0</v>
      </c>
      <c r="D40" s="37">
        <v>0</v>
      </c>
      <c r="E40" s="37">
        <v>0</v>
      </c>
      <c r="F40" s="37">
        <v>0</v>
      </c>
      <c r="G40" s="25" t="e">
        <f t="shared" si="4"/>
        <v>#DIV/0!</v>
      </c>
      <c r="H40" s="25" t="e">
        <f t="shared" si="5"/>
        <v>#DIV/0!</v>
      </c>
      <c r="J40" s="63"/>
      <c r="K40" s="64">
        <v>44993240</v>
      </c>
      <c r="L40" s="64">
        <v>42788712.72</v>
      </c>
      <c r="M40" s="18" t="e">
        <f t="shared" si="14"/>
        <v>#DIV/0!</v>
      </c>
      <c r="N40" s="18">
        <f t="shared" si="7"/>
        <v>95.10031444723695</v>
      </c>
      <c r="P40" s="63"/>
      <c r="Q40" s="13">
        <f t="shared" si="20"/>
        <v>44993.24</v>
      </c>
      <c r="R40" s="13">
        <f t="shared" si="20"/>
        <v>42788.712719999996</v>
      </c>
      <c r="S40" s="18" t="e">
        <f t="shared" si="15"/>
        <v>#DIV/0!</v>
      </c>
      <c r="T40" s="18">
        <f t="shared" si="10"/>
        <v>95.10031444723695</v>
      </c>
      <c r="U40" s="45" t="e">
        <f>U6+U7+U8+U9+U10+U11+U12+U16+U24+U25+U28+U34+U35+U39</f>
        <v>#REF!</v>
      </c>
      <c r="V40" s="12" t="e">
        <f>V6+V7+V8+V9+V10+V11+V12+V16+V23+V24+V25+V28+V34+V35+V39</f>
        <v>#REF!</v>
      </c>
      <c r="W40" s="12" t="e">
        <f>W6+W7+W8+W9+W10+W11+W12+W16+W23+W24+W25+W28+W34+W35+W39</f>
        <v>#REF!</v>
      </c>
      <c r="X40" s="41" t="e">
        <f t="shared" si="18"/>
        <v>#REF!</v>
      </c>
      <c r="Y40" s="41" t="e">
        <f t="shared" si="19"/>
        <v>#REF!</v>
      </c>
      <c r="AA40" s="63"/>
      <c r="AB40" s="13"/>
      <c r="AC40" s="13"/>
      <c r="AD40" s="18" t="e">
        <f t="shared" si="16"/>
        <v>#DIV/0!</v>
      </c>
      <c r="AE40" s="18" t="e">
        <f t="shared" si="12"/>
        <v>#DIV/0!</v>
      </c>
      <c r="AG40" s="8">
        <v>43493240</v>
      </c>
      <c r="AH40" s="7">
        <v>43450240</v>
      </c>
      <c r="AI40" s="7">
        <v>43402408.79</v>
      </c>
      <c r="AJ40" s="18">
        <f t="shared" si="2"/>
        <v>99.79116016649944</v>
      </c>
      <c r="AK40" s="18">
        <f t="shared" si="3"/>
        <v>99.88991727088273</v>
      </c>
    </row>
    <row r="41" spans="1:37" s="43" customFormat="1" ht="18.75">
      <c r="A41" s="32">
        <v>2730</v>
      </c>
      <c r="B41" s="33" t="s">
        <v>31</v>
      </c>
      <c r="C41" s="76">
        <v>3372300</v>
      </c>
      <c r="D41" s="37">
        <v>4757520.2</v>
      </c>
      <c r="E41" s="37">
        <v>4309468.2</v>
      </c>
      <c r="F41" s="37">
        <v>3436198.65</v>
      </c>
      <c r="G41" s="31">
        <f t="shared" si="4"/>
        <v>72.22667493876325</v>
      </c>
      <c r="H41" s="31">
        <f t="shared" si="5"/>
        <v>79.73602520143899</v>
      </c>
      <c r="J41" s="63"/>
      <c r="K41" s="64">
        <v>134468940</v>
      </c>
      <c r="L41" s="64">
        <v>133924311.13</v>
      </c>
      <c r="M41" s="18" t="e">
        <f t="shared" si="14"/>
        <v>#DIV/0!</v>
      </c>
      <c r="N41" s="18">
        <f t="shared" si="7"/>
        <v>99.59497794063074</v>
      </c>
      <c r="P41" s="63"/>
      <c r="Q41" s="13">
        <f t="shared" si="20"/>
        <v>134468.94</v>
      </c>
      <c r="R41" s="13">
        <f t="shared" si="20"/>
        <v>133924.31113</v>
      </c>
      <c r="S41" s="18" t="e">
        <f t="shared" si="15"/>
        <v>#DIV/0!</v>
      </c>
      <c r="T41" s="18">
        <f t="shared" si="10"/>
        <v>99.59497794063074</v>
      </c>
      <c r="U41" s="45" t="e">
        <f>U7+U8+U9+U10+U11+U12+U16+U17+U25+U26+U29+U35+U36+U40</f>
        <v>#REF!</v>
      </c>
      <c r="V41" s="12" t="e">
        <f>V7+V8+V9+V10+V11+V12+V16+V17+V24+V25+V26+V29+V35+V36+V40</f>
        <v>#REF!</v>
      </c>
      <c r="W41" s="12" t="e">
        <f>W7+W8+W9+W10+W11+W12+W16+W17+W24+W25+W26+W29+W35+W36+W40</f>
        <v>#REF!</v>
      </c>
      <c r="X41" s="41" t="e">
        <f t="shared" si="18"/>
        <v>#REF!</v>
      </c>
      <c r="Y41" s="41" t="e">
        <f t="shared" si="19"/>
        <v>#REF!</v>
      </c>
      <c r="AA41" s="63"/>
      <c r="AB41" s="13"/>
      <c r="AC41" s="13"/>
      <c r="AD41" s="18" t="e">
        <f t="shared" si="16"/>
        <v>#DIV/0!</v>
      </c>
      <c r="AE41" s="18" t="e">
        <f t="shared" si="12"/>
        <v>#DIV/0!</v>
      </c>
      <c r="AG41" s="8">
        <v>5358180</v>
      </c>
      <c r="AH41" s="7">
        <v>83641449</v>
      </c>
      <c r="AI41" s="7">
        <v>82790675.07</v>
      </c>
      <c r="AJ41" s="18">
        <f t="shared" si="2"/>
        <v>1545.1267980918892</v>
      </c>
      <c r="AK41" s="18">
        <f t="shared" si="3"/>
        <v>98.98283214820918</v>
      </c>
    </row>
    <row r="42" spans="1:37" s="43" customFormat="1" ht="18.75">
      <c r="A42" s="32">
        <v>2800</v>
      </c>
      <c r="B42" s="33" t="s">
        <v>32</v>
      </c>
      <c r="C42" s="76">
        <v>59400</v>
      </c>
      <c r="D42" s="37">
        <v>94400</v>
      </c>
      <c r="E42" s="37">
        <v>83180</v>
      </c>
      <c r="F42" s="37">
        <v>68446.52</v>
      </c>
      <c r="G42" s="31">
        <f t="shared" si="4"/>
        <v>72.50690677966102</v>
      </c>
      <c r="H42" s="31">
        <f t="shared" si="5"/>
        <v>82.28723250781438</v>
      </c>
      <c r="J42" s="63"/>
      <c r="K42" s="4">
        <v>266386</v>
      </c>
      <c r="L42" s="4">
        <v>146522.02</v>
      </c>
      <c r="M42" s="18" t="e">
        <f t="shared" si="14"/>
        <v>#DIV/0!</v>
      </c>
      <c r="N42" s="18">
        <f t="shared" si="7"/>
        <v>55.003648840404516</v>
      </c>
      <c r="P42" s="45"/>
      <c r="Q42" s="13">
        <f t="shared" si="20"/>
        <v>266.386</v>
      </c>
      <c r="R42" s="13">
        <f t="shared" si="20"/>
        <v>146.52202</v>
      </c>
      <c r="S42" s="18" t="e">
        <f t="shared" si="15"/>
        <v>#DIV/0!</v>
      </c>
      <c r="T42" s="18">
        <f t="shared" si="10"/>
        <v>55.003648840404516</v>
      </c>
      <c r="U42" s="45" t="e">
        <f>U8+U9+U10+U11+U12+U16+U17+U19+U26+U27+U30+U36+U38+U41</f>
        <v>#REF!</v>
      </c>
      <c r="V42" s="12" t="e">
        <f>V8+V9+V10+V11+V12+V16+V17+V19+V25+V26+V27+V30+V36+V38+V41</f>
        <v>#REF!</v>
      </c>
      <c r="W42" s="12" t="e">
        <f>W8+W9+W10+W11+W12+W16+W17+W19+W25+W26+W27+W30+W36+W38+W41</f>
        <v>#REF!</v>
      </c>
      <c r="X42" s="41" t="e">
        <f t="shared" si="18"/>
        <v>#REF!</v>
      </c>
      <c r="Y42" s="41" t="e">
        <f t="shared" si="19"/>
        <v>#REF!</v>
      </c>
      <c r="AA42" s="45"/>
      <c r="AB42" s="13"/>
      <c r="AC42" s="13"/>
      <c r="AD42" s="18" t="e">
        <f t="shared" si="16"/>
        <v>#DIV/0!</v>
      </c>
      <c r="AE42" s="18" t="e">
        <f t="shared" si="12"/>
        <v>#DIV/0!</v>
      </c>
      <c r="AG42" s="8">
        <v>388433</v>
      </c>
      <c r="AH42" s="7">
        <v>531797</v>
      </c>
      <c r="AI42" s="7">
        <v>482014.61</v>
      </c>
      <c r="AJ42" s="18">
        <f t="shared" si="2"/>
        <v>124.09208537894565</v>
      </c>
      <c r="AK42" s="18">
        <f t="shared" si="3"/>
        <v>90.63883587158259</v>
      </c>
    </row>
    <row r="43" spans="1:37" s="69" customFormat="1" ht="18.75" hidden="1">
      <c r="A43" s="27">
        <v>3000</v>
      </c>
      <c r="B43" s="27" t="s">
        <v>33</v>
      </c>
      <c r="C43" s="88">
        <f>C45+C44</f>
        <v>0</v>
      </c>
      <c r="D43" s="88">
        <f>D45</f>
        <v>0</v>
      </c>
      <c r="E43" s="88">
        <f>E45</f>
        <v>0</v>
      </c>
      <c r="F43" s="88">
        <f>F45</f>
        <v>0</v>
      </c>
      <c r="G43" s="31" t="e">
        <f t="shared" si="4"/>
        <v>#DIV/0!</v>
      </c>
      <c r="H43" s="31" t="e">
        <f t="shared" si="5"/>
        <v>#DIV/0!</v>
      </c>
      <c r="J43" s="45">
        <f>J45+J44</f>
        <v>0</v>
      </c>
      <c r="K43" s="11">
        <f>K45+K44</f>
        <v>303418520</v>
      </c>
      <c r="L43" s="11">
        <f>L45+L44</f>
        <v>231218606.55</v>
      </c>
      <c r="M43" s="41" t="e">
        <f t="shared" si="14"/>
        <v>#DIV/0!</v>
      </c>
      <c r="N43" s="41">
        <f t="shared" si="7"/>
        <v>76.20451334018767</v>
      </c>
      <c r="P43" s="45">
        <f>P45+P44</f>
        <v>0</v>
      </c>
      <c r="Q43" s="73">
        <f>Q45+Q44</f>
        <v>303418.52</v>
      </c>
      <c r="R43" s="73">
        <f>R45+R44</f>
        <v>231218.60655000003</v>
      </c>
      <c r="S43" s="41" t="e">
        <f t="shared" si="15"/>
        <v>#DIV/0!</v>
      </c>
      <c r="T43" s="41"/>
      <c r="U43" s="45" t="e">
        <f>U9+U10+U11+U12+U16+U17+U19+U20+U27+U28+U33+U38+U39+U42</f>
        <v>#REF!</v>
      </c>
      <c r="V43" s="12" t="e">
        <f>V9+V10+V11+V12+V16+V17+V19+V20+V26+V27+V28+V33+V38+V39+V42</f>
        <v>#REF!</v>
      </c>
      <c r="W43" s="12" t="e">
        <f>W9+W10+W11+W12+W16+W17+W19+W20+W26+W27+W28+W33+W38+W39+W42</f>
        <v>#REF!</v>
      </c>
      <c r="X43" s="41" t="e">
        <f t="shared" si="18"/>
        <v>#REF!</v>
      </c>
      <c r="Y43" s="41" t="e">
        <f t="shared" si="19"/>
        <v>#REF!</v>
      </c>
      <c r="AA43" s="45">
        <f>AA45+AA44</f>
        <v>0</v>
      </c>
      <c r="AB43" s="73">
        <f>AB45+AB44</f>
        <v>0</v>
      </c>
      <c r="AC43" s="73">
        <f>AC45+AC44</f>
        <v>0</v>
      </c>
      <c r="AD43" s="41" t="e">
        <f t="shared" si="16"/>
        <v>#DIV/0!</v>
      </c>
      <c r="AE43" s="41"/>
      <c r="AG43" s="10">
        <f>AG45+AG44</f>
        <v>85779400</v>
      </c>
      <c r="AH43" s="10">
        <f>AH45</f>
        <v>399186939</v>
      </c>
      <c r="AI43" s="10">
        <f>AI45</f>
        <v>277426876.69</v>
      </c>
      <c r="AJ43" s="41">
        <f t="shared" si="2"/>
        <v>323.4189988388821</v>
      </c>
      <c r="AK43" s="41">
        <f t="shared" si="3"/>
        <v>69.497984424285</v>
      </c>
    </row>
    <row r="44" spans="1:37" ht="56.25" customHeight="1" hidden="1">
      <c r="A44" s="32">
        <v>3210</v>
      </c>
      <c r="B44" s="33" t="s">
        <v>34</v>
      </c>
      <c r="C44" s="76"/>
      <c r="D44" s="37">
        <v>0</v>
      </c>
      <c r="E44" s="37"/>
      <c r="F44" s="37">
        <v>0</v>
      </c>
      <c r="G44" s="31" t="e">
        <f t="shared" si="4"/>
        <v>#DIV/0!</v>
      </c>
      <c r="H44" s="31" t="e">
        <f t="shared" si="5"/>
        <v>#DIV/0!</v>
      </c>
      <c r="J44" s="40"/>
      <c r="K44" s="37">
        <v>0</v>
      </c>
      <c r="L44" s="37">
        <v>0</v>
      </c>
      <c r="M44" s="31" t="e">
        <f t="shared" si="14"/>
        <v>#DIV/0!</v>
      </c>
      <c r="N44" s="31" t="e">
        <f t="shared" si="7"/>
        <v>#DIV/0!</v>
      </c>
      <c r="P44" s="40"/>
      <c r="Q44" s="39">
        <v>0</v>
      </c>
      <c r="R44" s="39">
        <v>0</v>
      </c>
      <c r="S44" s="31" t="e">
        <f t="shared" si="15"/>
        <v>#DIV/0!</v>
      </c>
      <c r="T44" s="31" t="e">
        <f>R44/Q44*100</f>
        <v>#DIV/0!</v>
      </c>
      <c r="U44" s="23" t="e">
        <f>U10+U11+U12+U16+U17+U19+U20+U21+U28+U29+U34+U39+U40+U43</f>
        <v>#REF!</v>
      </c>
      <c r="V44" s="24" t="e">
        <f>V10+V11+V12+V16+V17+V19+V20+V21+V27+V28+V29+V34+V39+V40+V43</f>
        <v>#REF!</v>
      </c>
      <c r="W44" s="24" t="e">
        <f>W10+W11+W12+W16+W17+W19+W20+W21+W27+W28+W29+W34+W39+W40+W43</f>
        <v>#REF!</v>
      </c>
      <c r="X44" s="25" t="e">
        <f t="shared" si="18"/>
        <v>#REF!</v>
      </c>
      <c r="Y44" s="25" t="e">
        <f t="shared" si="19"/>
        <v>#REF!</v>
      </c>
      <c r="AA44" s="40"/>
      <c r="AB44" s="39">
        <v>0</v>
      </c>
      <c r="AC44" s="39">
        <v>0</v>
      </c>
      <c r="AD44" s="31" t="e">
        <f t="shared" si="16"/>
        <v>#DIV/0!</v>
      </c>
      <c r="AE44" s="31" t="e">
        <f>AC44/AB44*100</f>
        <v>#DIV/0!</v>
      </c>
      <c r="AG44" s="42"/>
      <c r="AH44" s="34">
        <v>0</v>
      </c>
      <c r="AI44" s="34">
        <v>0</v>
      </c>
      <c r="AJ44" s="31" t="e">
        <f t="shared" si="2"/>
        <v>#DIV/0!</v>
      </c>
      <c r="AK44" s="31"/>
    </row>
    <row r="45" spans="1:37" s="43" customFormat="1" ht="56.25" hidden="1">
      <c r="A45" s="32">
        <v>3220</v>
      </c>
      <c r="B45" s="33" t="s">
        <v>35</v>
      </c>
      <c r="C45" s="76">
        <v>0</v>
      </c>
      <c r="D45" s="37">
        <v>0</v>
      </c>
      <c r="E45" s="37">
        <v>0</v>
      </c>
      <c r="F45" s="37">
        <v>0</v>
      </c>
      <c r="G45" s="31" t="e">
        <f t="shared" si="4"/>
        <v>#DIV/0!</v>
      </c>
      <c r="H45" s="31" t="e">
        <f t="shared" si="5"/>
        <v>#DIV/0!</v>
      </c>
      <c r="J45" s="45"/>
      <c r="K45" s="64">
        <v>303418520</v>
      </c>
      <c r="L45" s="64">
        <v>231218606.55</v>
      </c>
      <c r="M45" s="41" t="e">
        <f t="shared" si="14"/>
        <v>#DIV/0!</v>
      </c>
      <c r="N45" s="41">
        <f t="shared" si="7"/>
        <v>76.20451334018767</v>
      </c>
      <c r="P45" s="63"/>
      <c r="Q45" s="13">
        <f>K45/1000</f>
        <v>303418.52</v>
      </c>
      <c r="R45" s="13">
        <f>L45/1000</f>
        <v>231218.60655000003</v>
      </c>
      <c r="S45" s="41" t="e">
        <f t="shared" si="15"/>
        <v>#DIV/0!</v>
      </c>
      <c r="T45" s="41">
        <f>R45/Q45*100</f>
        <v>76.20451334018767</v>
      </c>
      <c r="U45" s="45" t="e">
        <f>U11+U12+U16+U17+U19+U20+U21+U22+U29+U30+U35+U40+U41+U44</f>
        <v>#REF!</v>
      </c>
      <c r="V45" s="12" t="e">
        <f>V11+V12+V16+V17+V19+V20+V21+V22+V28+V29+V30+V35+V40+V41+V44</f>
        <v>#REF!</v>
      </c>
      <c r="W45" s="12" t="e">
        <f>W11+W12+W16+W17+W19+W20+W21+W22+W28+W29+W30+W35+W40+W41+W44</f>
        <v>#REF!</v>
      </c>
      <c r="X45" s="41" t="e">
        <f t="shared" si="18"/>
        <v>#REF!</v>
      </c>
      <c r="Y45" s="41" t="e">
        <f t="shared" si="19"/>
        <v>#REF!</v>
      </c>
      <c r="AA45" s="63"/>
      <c r="AB45" s="13"/>
      <c r="AC45" s="13"/>
      <c r="AD45" s="41" t="e">
        <f t="shared" si="16"/>
        <v>#DIV/0!</v>
      </c>
      <c r="AE45" s="41" t="e">
        <f>AC45/AB45*100</f>
        <v>#DIV/0!</v>
      </c>
      <c r="AG45" s="8">
        <v>85779400</v>
      </c>
      <c r="AH45" s="7">
        <v>399186939</v>
      </c>
      <c r="AI45" s="7">
        <v>277426876.69</v>
      </c>
      <c r="AJ45" s="18">
        <f t="shared" si="2"/>
        <v>323.4189988388821</v>
      </c>
      <c r="AK45" s="18">
        <f>AI45/AH45*100</f>
        <v>69.497984424285</v>
      </c>
    </row>
    <row r="46" spans="1:37" s="93" customFormat="1" ht="18.75" hidden="1">
      <c r="A46" s="27">
        <v>3000</v>
      </c>
      <c r="B46" s="27" t="s">
        <v>33</v>
      </c>
      <c r="C46" s="88">
        <f>C47</f>
        <v>0</v>
      </c>
      <c r="D46" s="88">
        <f>D47</f>
        <v>0</v>
      </c>
      <c r="E46" s="88">
        <f>E47</f>
        <v>0</v>
      </c>
      <c r="F46" s="88">
        <f>F47</f>
        <v>0</v>
      </c>
      <c r="G46" s="31" t="e">
        <f t="shared" si="4"/>
        <v>#DIV/0!</v>
      </c>
      <c r="H46" s="31" t="e">
        <f t="shared" si="5"/>
        <v>#DIV/0!</v>
      </c>
      <c r="J46" s="45"/>
      <c r="K46" s="75"/>
      <c r="L46" s="75"/>
      <c r="M46" s="41"/>
      <c r="N46" s="41"/>
      <c r="P46" s="45"/>
      <c r="Q46" s="12"/>
      <c r="R46" s="12"/>
      <c r="S46" s="41"/>
      <c r="T46" s="41"/>
      <c r="U46" s="45"/>
      <c r="V46" s="12"/>
      <c r="W46" s="12"/>
      <c r="X46" s="41"/>
      <c r="Y46" s="41"/>
      <c r="AA46" s="45"/>
      <c r="AB46" s="12"/>
      <c r="AC46" s="12"/>
      <c r="AD46" s="41"/>
      <c r="AE46" s="41"/>
      <c r="AG46" s="10"/>
      <c r="AH46" s="6"/>
      <c r="AI46" s="6"/>
      <c r="AJ46" s="41"/>
      <c r="AK46" s="41"/>
    </row>
    <row r="47" spans="1:37" s="43" customFormat="1" ht="56.25" hidden="1">
      <c r="A47" s="32">
        <v>3220</v>
      </c>
      <c r="B47" s="33" t="s">
        <v>35</v>
      </c>
      <c r="C47" s="76">
        <v>0</v>
      </c>
      <c r="D47" s="37">
        <v>0</v>
      </c>
      <c r="E47" s="37">
        <v>0</v>
      </c>
      <c r="F47" s="37">
        <v>0</v>
      </c>
      <c r="G47" s="31" t="e">
        <f t="shared" si="4"/>
        <v>#DIV/0!</v>
      </c>
      <c r="H47" s="31" t="e">
        <f t="shared" si="5"/>
        <v>#DIV/0!</v>
      </c>
      <c r="J47" s="45"/>
      <c r="K47" s="64"/>
      <c r="L47" s="64"/>
      <c r="M47" s="41"/>
      <c r="N47" s="41"/>
      <c r="P47" s="63"/>
      <c r="Q47" s="13"/>
      <c r="R47" s="13"/>
      <c r="S47" s="41"/>
      <c r="T47" s="41"/>
      <c r="U47" s="45"/>
      <c r="V47" s="12"/>
      <c r="W47" s="12"/>
      <c r="X47" s="41"/>
      <c r="Y47" s="41"/>
      <c r="AA47" s="63"/>
      <c r="AB47" s="13"/>
      <c r="AC47" s="13"/>
      <c r="AD47" s="41"/>
      <c r="AE47" s="41"/>
      <c r="AG47" s="8"/>
      <c r="AH47" s="7"/>
      <c r="AI47" s="7"/>
      <c r="AJ47" s="18"/>
      <c r="AK47" s="18"/>
    </row>
    <row r="48" spans="1:37" s="69" customFormat="1" ht="18.75">
      <c r="A48" s="27">
        <v>9000</v>
      </c>
      <c r="B48" s="27" t="s">
        <v>36</v>
      </c>
      <c r="C48" s="76">
        <v>300000</v>
      </c>
      <c r="D48" s="37">
        <v>300000</v>
      </c>
      <c r="E48" s="37">
        <v>0</v>
      </c>
      <c r="F48" s="37">
        <v>0</v>
      </c>
      <c r="G48" s="31">
        <f t="shared" si="4"/>
        <v>0</v>
      </c>
      <c r="H48" s="31">
        <v>0</v>
      </c>
      <c r="J48" s="45"/>
      <c r="K48" s="75">
        <v>14000087</v>
      </c>
      <c r="L48" s="75">
        <v>0</v>
      </c>
      <c r="M48" s="41" t="e">
        <f t="shared" si="14"/>
        <v>#DIV/0!</v>
      </c>
      <c r="N48" s="41">
        <f t="shared" si="7"/>
        <v>0</v>
      </c>
      <c r="P48" s="45"/>
      <c r="Q48" s="12">
        <f>K48/1000</f>
        <v>14000.087</v>
      </c>
      <c r="R48" s="12">
        <f>L48/1000</f>
        <v>0</v>
      </c>
      <c r="S48" s="41" t="e">
        <f t="shared" si="15"/>
        <v>#DIV/0!</v>
      </c>
      <c r="T48" s="41">
        <f>R48/Q48*100</f>
        <v>0</v>
      </c>
      <c r="U48" s="45" t="e">
        <f>U12+U16+U17+U19+U20+U21+U22+U23+U30+U33+U36+U41+U42+U45</f>
        <v>#REF!</v>
      </c>
      <c r="V48" s="12" t="e">
        <f>V12+V16+V17+V19+V20+V21+V22+V23+V29+V30+V33+V36+V41+V42+V45</f>
        <v>#REF!</v>
      </c>
      <c r="W48" s="12" t="e">
        <f>W12+W16+W17+W19+W20+W21+W22+W23+W29+W30+W33+W36+W41+W42+W45</f>
        <v>#REF!</v>
      </c>
      <c r="X48" s="41" t="e">
        <f t="shared" si="18"/>
        <v>#REF!</v>
      </c>
      <c r="Y48" s="41" t="e">
        <f t="shared" si="19"/>
        <v>#REF!</v>
      </c>
      <c r="AA48" s="45"/>
      <c r="AB48" s="12"/>
      <c r="AC48" s="12"/>
      <c r="AD48" s="41" t="e">
        <f t="shared" si="16"/>
        <v>#DIV/0!</v>
      </c>
      <c r="AE48" s="41" t="e">
        <f>AC48/AB48*100</f>
        <v>#DIV/0!</v>
      </c>
      <c r="AG48" s="10">
        <v>632647561</v>
      </c>
      <c r="AH48" s="6">
        <v>42003000</v>
      </c>
      <c r="AI48" s="6">
        <v>0</v>
      </c>
      <c r="AJ48" s="41">
        <f t="shared" si="2"/>
        <v>0</v>
      </c>
      <c r="AK48" s="41">
        <f>AI48/AH48*100</f>
        <v>0</v>
      </c>
    </row>
    <row r="49" spans="1:37" s="43" customFormat="1" ht="38.25" customHeight="1">
      <c r="A49" s="27"/>
      <c r="B49" s="27" t="s">
        <v>37</v>
      </c>
      <c r="C49" s="88">
        <f>C14+C43+C48+C46</f>
        <v>259624499</v>
      </c>
      <c r="D49" s="88">
        <f>D14+D43+D48+D46</f>
        <v>270236131.87</v>
      </c>
      <c r="E49" s="88">
        <f>E14+E43+E48+E46</f>
        <v>213119265.39</v>
      </c>
      <c r="F49" s="88">
        <f>F14+F43+F48+F46</f>
        <v>191781561.83</v>
      </c>
      <c r="G49" s="25">
        <f t="shared" si="4"/>
        <v>70.9681420108021</v>
      </c>
      <c r="H49" s="25">
        <f t="shared" si="5"/>
        <v>89.98790488464157</v>
      </c>
      <c r="J49" s="45">
        <f>J16+J17+J19+J20+J21+J22+J23+J24+J33+J34+J38+J42+J43+J48</f>
        <v>0</v>
      </c>
      <c r="K49" s="75">
        <f>K16+K17+K19+K20+K21+K22+K23+K24+K30+K33+K34+K38+K42+K43+K48</f>
        <v>10232230143</v>
      </c>
      <c r="L49" s="75">
        <f>L16+L17+L19+L20+L21+L22+L23+L24+L30+L33+L34+L38+L42+L43+L48</f>
        <v>10006836938.989998</v>
      </c>
      <c r="M49" s="41" t="e">
        <f t="shared" si="14"/>
        <v>#DIV/0!</v>
      </c>
      <c r="N49" s="41">
        <f t="shared" si="7"/>
        <v>97.7972230798171</v>
      </c>
      <c r="P49" s="45">
        <f>P16+P17+P19+P20+P21+P22+P23+P24+P33+P34+P38+P42+P43+P48</f>
        <v>0</v>
      </c>
      <c r="Q49" s="12">
        <f>Q16+Q17+Q19+Q20+Q21+Q22+Q23+Q24+Q30+Q33+Q34+Q38+Q42+Q43+Q48</f>
        <v>10232230.143</v>
      </c>
      <c r="R49" s="12">
        <f>R16+R17+R19+R20+R21+R22+R23+R24+R30+R33+R34+R38+R42+R43+R48</f>
        <v>10006836.93899</v>
      </c>
      <c r="S49" s="41" t="e">
        <f t="shared" si="15"/>
        <v>#DIV/0!</v>
      </c>
      <c r="T49" s="41">
        <f>R49/Q49*100</f>
        <v>97.79722307981713</v>
      </c>
      <c r="U49" s="45" t="e">
        <f>U16+U17+U19+U20+U21+U22+U23+U24+U33+U34+U38+U42+U43+U48</f>
        <v>#REF!</v>
      </c>
      <c r="V49" s="12" t="e">
        <f>V16+V17+V19+V20+V21+V22+V23+V24+V30+V33+V34+V38+V42+V43+V48</f>
        <v>#REF!</v>
      </c>
      <c r="W49" s="12" t="e">
        <f>W16+W17+W19+W20+W21+W22+W23+W24+W30+W33+W34+W38+W42+W43+W48</f>
        <v>#REF!</v>
      </c>
      <c r="X49" s="41" t="e">
        <f t="shared" si="18"/>
        <v>#REF!</v>
      </c>
      <c r="Y49" s="41" t="e">
        <f t="shared" si="19"/>
        <v>#REF!</v>
      </c>
      <c r="AA49" s="45">
        <f>AA16+AA17+AA19+AA20+AA21+AA22+AA23+AA24+AA33+AA34+AA38+AA42+AA43+AA48</f>
        <v>0</v>
      </c>
      <c r="AB49" s="12">
        <f>AB16+AB17+AB19+AB20+AB21+AB22+AB23+AB24+AB30+AB33+AB34+AB38+AB42+AB43+AB48</f>
        <v>0</v>
      </c>
      <c r="AC49" s="12">
        <f>AC16+AC17+AC19+AC20+AC21+AC22+AC23+AC24+AC30+AC33+AC34+AC38+AC42+AC43+AC48</f>
        <v>0</v>
      </c>
      <c r="AD49" s="41" t="e">
        <f t="shared" si="16"/>
        <v>#DIV/0!</v>
      </c>
      <c r="AE49" s="41" t="e">
        <f>AC49/AB49*100</f>
        <v>#DIV/0!</v>
      </c>
      <c r="AG49" s="10">
        <f>AG14+AG43+AG48</f>
        <v>8591364190</v>
      </c>
      <c r="AH49" s="10">
        <f>AH14+AH43+AH48</f>
        <v>8422256598.1</v>
      </c>
      <c r="AI49" s="10">
        <f>AI14+AI43+AI48</f>
        <v>8009569983.99</v>
      </c>
      <c r="AJ49" s="41">
        <f t="shared" si="2"/>
        <v>93.22815104628918</v>
      </c>
      <c r="AK49" s="41">
        <f>AI49/AH49*100</f>
        <v>95.1000470087423</v>
      </c>
    </row>
    <row r="50" spans="1:37" s="43" customFormat="1" ht="21" customHeight="1">
      <c r="A50" s="131" t="s">
        <v>51</v>
      </c>
      <c r="B50" s="131"/>
      <c r="C50" s="131"/>
      <c r="D50" s="131"/>
      <c r="E50" s="131"/>
      <c r="F50" s="131"/>
      <c r="G50" s="131"/>
      <c r="H50" s="131"/>
      <c r="J50" s="94"/>
      <c r="K50" s="95"/>
      <c r="L50" s="95"/>
      <c r="M50" s="96"/>
      <c r="N50" s="96"/>
      <c r="P50" s="94"/>
      <c r="Q50" s="97"/>
      <c r="R50" s="97"/>
      <c r="S50" s="96"/>
      <c r="T50" s="96"/>
      <c r="U50" s="94"/>
      <c r="V50" s="97"/>
      <c r="W50" s="97"/>
      <c r="X50" s="96"/>
      <c r="Y50" s="96"/>
      <c r="AA50" s="94"/>
      <c r="AB50" s="97"/>
      <c r="AC50" s="97"/>
      <c r="AD50" s="96"/>
      <c r="AE50" s="96"/>
      <c r="AG50" s="98"/>
      <c r="AH50" s="98"/>
      <c r="AI50" s="98"/>
      <c r="AJ50" s="96"/>
      <c r="AK50" s="96"/>
    </row>
    <row r="51" spans="1:37" s="43" customFormat="1" ht="21" customHeight="1">
      <c r="A51" s="103"/>
      <c r="B51" s="103"/>
      <c r="C51" s="103"/>
      <c r="D51" s="103"/>
      <c r="E51" s="103"/>
      <c r="F51" s="103"/>
      <c r="G51" s="103"/>
      <c r="H51" s="103"/>
      <c r="J51" s="94"/>
      <c r="K51" s="95"/>
      <c r="L51" s="95"/>
      <c r="M51" s="96"/>
      <c r="N51" s="96"/>
      <c r="P51" s="94"/>
      <c r="Q51" s="97"/>
      <c r="R51" s="97"/>
      <c r="S51" s="96"/>
      <c r="T51" s="96"/>
      <c r="U51" s="94"/>
      <c r="V51" s="97"/>
      <c r="W51" s="97"/>
      <c r="X51" s="96"/>
      <c r="Y51" s="96"/>
      <c r="AA51" s="94"/>
      <c r="AB51" s="97"/>
      <c r="AC51" s="97"/>
      <c r="AD51" s="96"/>
      <c r="AE51" s="96"/>
      <c r="AG51" s="98"/>
      <c r="AH51" s="98"/>
      <c r="AI51" s="98"/>
      <c r="AJ51" s="96"/>
      <c r="AK51" s="96"/>
    </row>
    <row r="52" spans="1:37" s="43" customFormat="1" ht="21" customHeight="1">
      <c r="A52" s="27">
        <v>2000</v>
      </c>
      <c r="B52" s="27" t="s">
        <v>38</v>
      </c>
      <c r="C52" s="112">
        <f>C53+C56</f>
        <v>1420200</v>
      </c>
      <c r="D52" s="112">
        <f>D53+D56+D64</f>
        <v>2819407.59</v>
      </c>
      <c r="E52" s="112">
        <f>E53+E56+E64</f>
        <v>2819407.59</v>
      </c>
      <c r="F52" s="112">
        <f>F53+F56+F64</f>
        <v>1715083.9400000002</v>
      </c>
      <c r="G52" s="113">
        <f>F52/D52*100</f>
        <v>60.83135854791397</v>
      </c>
      <c r="H52" s="113">
        <f>F52/E52*100</f>
        <v>60.83135854791397</v>
      </c>
      <c r="J52" s="94"/>
      <c r="K52" s="95"/>
      <c r="L52" s="95"/>
      <c r="M52" s="96"/>
      <c r="N52" s="96"/>
      <c r="P52" s="94"/>
      <c r="Q52" s="97"/>
      <c r="R52" s="97"/>
      <c r="S52" s="96"/>
      <c r="T52" s="96"/>
      <c r="U52" s="94"/>
      <c r="V52" s="97"/>
      <c r="W52" s="97"/>
      <c r="X52" s="96"/>
      <c r="Y52" s="96"/>
      <c r="AA52" s="94"/>
      <c r="AB52" s="97"/>
      <c r="AC52" s="97"/>
      <c r="AD52" s="96"/>
      <c r="AE52" s="96"/>
      <c r="AG52" s="98"/>
      <c r="AH52" s="98"/>
      <c r="AI52" s="98"/>
      <c r="AJ52" s="96"/>
      <c r="AK52" s="96"/>
    </row>
    <row r="53" spans="1:37" s="43" customFormat="1" ht="21" customHeight="1">
      <c r="A53" s="85">
        <v>2100</v>
      </c>
      <c r="B53" s="85" t="s">
        <v>39</v>
      </c>
      <c r="C53" s="112">
        <f>C54+C55</f>
        <v>195200</v>
      </c>
      <c r="D53" s="112">
        <f>D54+D55</f>
        <v>218439.62</v>
      </c>
      <c r="E53" s="112">
        <f>E54+E55</f>
        <v>218439.62</v>
      </c>
      <c r="F53" s="112">
        <f>F54+F55</f>
        <v>113201.85</v>
      </c>
      <c r="G53" s="113">
        <f aca="true" t="shared" si="21" ref="G53:G73">F53/D53*100</f>
        <v>51.82294768687109</v>
      </c>
      <c r="H53" s="113">
        <v>0</v>
      </c>
      <c r="J53" s="94"/>
      <c r="K53" s="95"/>
      <c r="L53" s="95"/>
      <c r="M53" s="96"/>
      <c r="N53" s="96"/>
      <c r="P53" s="94"/>
      <c r="Q53" s="97"/>
      <c r="R53" s="97"/>
      <c r="S53" s="96"/>
      <c r="T53" s="96"/>
      <c r="U53" s="94"/>
      <c r="V53" s="97"/>
      <c r="W53" s="97"/>
      <c r="X53" s="96"/>
      <c r="Y53" s="96"/>
      <c r="AA53" s="94"/>
      <c r="AB53" s="97"/>
      <c r="AC53" s="97"/>
      <c r="AD53" s="96"/>
      <c r="AE53" s="96"/>
      <c r="AG53" s="98"/>
      <c r="AH53" s="98"/>
      <c r="AI53" s="98"/>
      <c r="AJ53" s="96"/>
      <c r="AK53" s="96"/>
    </row>
    <row r="54" spans="1:37" s="43" customFormat="1" ht="21" customHeight="1">
      <c r="A54" s="32">
        <v>2111</v>
      </c>
      <c r="B54" s="33" t="s">
        <v>9</v>
      </c>
      <c r="C54" s="114">
        <v>160000</v>
      </c>
      <c r="D54" s="114">
        <v>179039.62</v>
      </c>
      <c r="E54" s="114">
        <v>179039.62</v>
      </c>
      <c r="F54" s="114">
        <v>85468.5</v>
      </c>
      <c r="G54" s="115">
        <f t="shared" si="21"/>
        <v>47.737199174126935</v>
      </c>
      <c r="H54" s="115">
        <v>0</v>
      </c>
      <c r="J54" s="94"/>
      <c r="K54" s="95"/>
      <c r="L54" s="95"/>
      <c r="M54" s="96"/>
      <c r="N54" s="96"/>
      <c r="P54" s="94"/>
      <c r="Q54" s="97"/>
      <c r="R54" s="97"/>
      <c r="S54" s="96"/>
      <c r="T54" s="96"/>
      <c r="U54" s="94"/>
      <c r="V54" s="97"/>
      <c r="W54" s="97"/>
      <c r="X54" s="96"/>
      <c r="Y54" s="96"/>
      <c r="AA54" s="94"/>
      <c r="AB54" s="97"/>
      <c r="AC54" s="97"/>
      <c r="AD54" s="96"/>
      <c r="AE54" s="96"/>
      <c r="AG54" s="98"/>
      <c r="AH54" s="98"/>
      <c r="AI54" s="98"/>
      <c r="AJ54" s="96"/>
      <c r="AK54" s="96"/>
    </row>
    <row r="55" spans="1:37" s="43" customFormat="1" ht="21" customHeight="1">
      <c r="A55" s="32">
        <v>2120</v>
      </c>
      <c r="B55" s="33" t="s">
        <v>10</v>
      </c>
      <c r="C55" s="114">
        <v>35200</v>
      </c>
      <c r="D55" s="114">
        <v>39400</v>
      </c>
      <c r="E55" s="114">
        <v>39400</v>
      </c>
      <c r="F55" s="114">
        <v>27733.35</v>
      </c>
      <c r="G55" s="115">
        <f t="shared" si="21"/>
        <v>70.38921319796954</v>
      </c>
      <c r="H55" s="115">
        <v>0</v>
      </c>
      <c r="J55" s="94"/>
      <c r="K55" s="95"/>
      <c r="L55" s="95"/>
      <c r="M55" s="96"/>
      <c r="N55" s="96"/>
      <c r="P55" s="94"/>
      <c r="Q55" s="97"/>
      <c r="R55" s="97"/>
      <c r="S55" s="96"/>
      <c r="T55" s="96"/>
      <c r="U55" s="94"/>
      <c r="V55" s="97"/>
      <c r="W55" s="97"/>
      <c r="X55" s="96"/>
      <c r="Y55" s="96"/>
      <c r="AA55" s="94"/>
      <c r="AB55" s="97"/>
      <c r="AC55" s="97"/>
      <c r="AD55" s="96"/>
      <c r="AE55" s="96"/>
      <c r="AG55" s="98"/>
      <c r="AH55" s="98"/>
      <c r="AI55" s="98"/>
      <c r="AJ55" s="96"/>
      <c r="AK55" s="96"/>
    </row>
    <row r="56" spans="1:37" s="69" customFormat="1" ht="21" customHeight="1">
      <c r="A56" s="27">
        <v>2200</v>
      </c>
      <c r="B56" s="27" t="s">
        <v>40</v>
      </c>
      <c r="C56" s="112">
        <f>C57+C59+C60+C61+C63</f>
        <v>1225000</v>
      </c>
      <c r="D56" s="112">
        <f>D57+D59+D60+D61+D63+D58</f>
        <v>2586331.63</v>
      </c>
      <c r="E56" s="112">
        <f>E57+E59+E60+E61+E63+E58</f>
        <v>2586331.63</v>
      </c>
      <c r="F56" s="112">
        <f>F57+F59+F60+F61+F63+F58</f>
        <v>1601882.09</v>
      </c>
      <c r="G56" s="113">
        <f t="shared" si="21"/>
        <v>61.93645360165975</v>
      </c>
      <c r="H56" s="113">
        <f aca="true" t="shared" si="22" ref="H56:H73">F56/E56*100</f>
        <v>61.93645360165975</v>
      </c>
      <c r="J56" s="94"/>
      <c r="K56" s="95"/>
      <c r="L56" s="95"/>
      <c r="M56" s="96"/>
      <c r="N56" s="96"/>
      <c r="P56" s="94"/>
      <c r="Q56" s="97"/>
      <c r="R56" s="97"/>
      <c r="S56" s="96"/>
      <c r="T56" s="96"/>
      <c r="U56" s="94"/>
      <c r="V56" s="97"/>
      <c r="W56" s="97"/>
      <c r="X56" s="96"/>
      <c r="Y56" s="96"/>
      <c r="AA56" s="94"/>
      <c r="AB56" s="97"/>
      <c r="AC56" s="97"/>
      <c r="AD56" s="96"/>
      <c r="AE56" s="96"/>
      <c r="AG56" s="98"/>
      <c r="AH56" s="98"/>
      <c r="AI56" s="98"/>
      <c r="AJ56" s="96"/>
      <c r="AK56" s="96"/>
    </row>
    <row r="57" spans="1:37" s="43" customFormat="1" ht="21" customHeight="1">
      <c r="A57" s="32">
        <v>2210</v>
      </c>
      <c r="B57" s="33" t="s">
        <v>11</v>
      </c>
      <c r="C57" s="114">
        <v>110000</v>
      </c>
      <c r="D57" s="114">
        <v>890364.07</v>
      </c>
      <c r="E57" s="114">
        <v>890364.07</v>
      </c>
      <c r="F57" s="114">
        <v>669840.41</v>
      </c>
      <c r="G57" s="115">
        <f t="shared" si="21"/>
        <v>75.23219237721487</v>
      </c>
      <c r="H57" s="115">
        <v>0</v>
      </c>
      <c r="J57" s="94"/>
      <c r="K57" s="95"/>
      <c r="L57" s="95"/>
      <c r="M57" s="96"/>
      <c r="N57" s="96"/>
      <c r="P57" s="94"/>
      <c r="Q57" s="97"/>
      <c r="R57" s="97"/>
      <c r="S57" s="96"/>
      <c r="T57" s="96"/>
      <c r="U57" s="94"/>
      <c r="V57" s="97"/>
      <c r="W57" s="97"/>
      <c r="X57" s="96"/>
      <c r="Y57" s="96"/>
      <c r="AA57" s="94"/>
      <c r="AB57" s="97"/>
      <c r="AC57" s="97"/>
      <c r="AD57" s="96"/>
      <c r="AE57" s="96"/>
      <c r="AG57" s="98"/>
      <c r="AH57" s="98"/>
      <c r="AI57" s="98"/>
      <c r="AJ57" s="96"/>
      <c r="AK57" s="96"/>
    </row>
    <row r="58" spans="1:37" s="43" customFormat="1" ht="43.5" customHeight="1">
      <c r="A58" s="32">
        <v>2220</v>
      </c>
      <c r="B58" s="33" t="s">
        <v>12</v>
      </c>
      <c r="C58" s="114">
        <v>0</v>
      </c>
      <c r="D58" s="114">
        <v>12687</v>
      </c>
      <c r="E58" s="114">
        <v>12687</v>
      </c>
      <c r="F58" s="114">
        <v>4992.46</v>
      </c>
      <c r="G58" s="115">
        <f t="shared" si="21"/>
        <v>39.35098920154489</v>
      </c>
      <c r="H58" s="115">
        <v>0</v>
      </c>
      <c r="J58" s="94"/>
      <c r="K58" s="95"/>
      <c r="L58" s="95"/>
      <c r="M58" s="96"/>
      <c r="N58" s="96"/>
      <c r="P58" s="94"/>
      <c r="Q58" s="97"/>
      <c r="R58" s="97"/>
      <c r="S58" s="96"/>
      <c r="T58" s="96"/>
      <c r="U58" s="94"/>
      <c r="V58" s="97"/>
      <c r="W58" s="97"/>
      <c r="X58" s="96"/>
      <c r="Y58" s="96"/>
      <c r="AA58" s="94"/>
      <c r="AB58" s="97"/>
      <c r="AC58" s="97"/>
      <c r="AD58" s="96"/>
      <c r="AE58" s="96"/>
      <c r="AG58" s="98"/>
      <c r="AH58" s="98"/>
      <c r="AI58" s="98"/>
      <c r="AJ58" s="96"/>
      <c r="AK58" s="96"/>
    </row>
    <row r="59" spans="1:37" s="43" customFormat="1" ht="21" customHeight="1">
      <c r="A59" s="32">
        <v>2230</v>
      </c>
      <c r="B59" s="33" t="s">
        <v>13</v>
      </c>
      <c r="C59" s="114">
        <v>900000</v>
      </c>
      <c r="D59" s="114">
        <v>1393280.56</v>
      </c>
      <c r="E59" s="114">
        <v>1393280.56</v>
      </c>
      <c r="F59" s="114">
        <v>877224.71</v>
      </c>
      <c r="G59" s="115">
        <f t="shared" si="21"/>
        <v>62.96109593318376</v>
      </c>
      <c r="H59" s="115">
        <v>0</v>
      </c>
      <c r="J59" s="94"/>
      <c r="K59" s="95"/>
      <c r="L59" s="95"/>
      <c r="M59" s="96"/>
      <c r="N59" s="96"/>
      <c r="P59" s="94"/>
      <c r="Q59" s="97"/>
      <c r="R59" s="97"/>
      <c r="S59" s="96"/>
      <c r="T59" s="96"/>
      <c r="U59" s="94"/>
      <c r="V59" s="97"/>
      <c r="W59" s="97"/>
      <c r="X59" s="96"/>
      <c r="Y59" s="96"/>
      <c r="AA59" s="94"/>
      <c r="AB59" s="97"/>
      <c r="AC59" s="97"/>
      <c r="AD59" s="96"/>
      <c r="AE59" s="96"/>
      <c r="AG59" s="98"/>
      <c r="AH59" s="98"/>
      <c r="AI59" s="98"/>
      <c r="AJ59" s="96"/>
      <c r="AK59" s="96"/>
    </row>
    <row r="60" spans="1:37" s="43" customFormat="1" ht="45.75" customHeight="1">
      <c r="A60" s="32">
        <v>2240</v>
      </c>
      <c r="B60" s="33" t="s">
        <v>14</v>
      </c>
      <c r="C60" s="114">
        <v>110000</v>
      </c>
      <c r="D60" s="114">
        <v>185000</v>
      </c>
      <c r="E60" s="114">
        <v>185000</v>
      </c>
      <c r="F60" s="114">
        <v>49824.51</v>
      </c>
      <c r="G60" s="115">
        <f t="shared" si="21"/>
        <v>26.932167567567568</v>
      </c>
      <c r="H60" s="115">
        <f t="shared" si="22"/>
        <v>26.932167567567568</v>
      </c>
      <c r="J60" s="94"/>
      <c r="K60" s="95"/>
      <c r="L60" s="95"/>
      <c r="M60" s="96"/>
      <c r="N60" s="96"/>
      <c r="P60" s="94"/>
      <c r="Q60" s="97"/>
      <c r="R60" s="97"/>
      <c r="S60" s="96"/>
      <c r="T60" s="96"/>
      <c r="U60" s="94"/>
      <c r="V60" s="97"/>
      <c r="W60" s="97"/>
      <c r="X60" s="96"/>
      <c r="Y60" s="96"/>
      <c r="AA60" s="94"/>
      <c r="AB60" s="97"/>
      <c r="AC60" s="97"/>
      <c r="AD60" s="96"/>
      <c r="AE60" s="96"/>
      <c r="AG60" s="98"/>
      <c r="AH60" s="98"/>
      <c r="AI60" s="98"/>
      <c r="AJ60" s="96"/>
      <c r="AK60" s="96"/>
    </row>
    <row r="61" spans="1:37" s="69" customFormat="1" ht="42.75" customHeight="1">
      <c r="A61" s="27">
        <v>2270</v>
      </c>
      <c r="B61" s="27" t="s">
        <v>16</v>
      </c>
      <c r="C61" s="112">
        <f>C62</f>
        <v>105000</v>
      </c>
      <c r="D61" s="112">
        <f>D62</f>
        <v>105000</v>
      </c>
      <c r="E61" s="112">
        <f>E62</f>
        <v>105000</v>
      </c>
      <c r="F61" s="112">
        <f>F62</f>
        <v>0</v>
      </c>
      <c r="G61" s="113">
        <f t="shared" si="21"/>
        <v>0</v>
      </c>
      <c r="H61" s="113">
        <v>0</v>
      </c>
      <c r="J61" s="94"/>
      <c r="K61" s="95"/>
      <c r="L61" s="95"/>
      <c r="M61" s="96"/>
      <c r="N61" s="96"/>
      <c r="P61" s="94"/>
      <c r="Q61" s="97"/>
      <c r="R61" s="97"/>
      <c r="S61" s="96"/>
      <c r="T61" s="96"/>
      <c r="U61" s="94"/>
      <c r="V61" s="97"/>
      <c r="W61" s="97"/>
      <c r="X61" s="96"/>
      <c r="Y61" s="96"/>
      <c r="AA61" s="94"/>
      <c r="AB61" s="97"/>
      <c r="AC61" s="97"/>
      <c r="AD61" s="96"/>
      <c r="AE61" s="96"/>
      <c r="AG61" s="98"/>
      <c r="AH61" s="98"/>
      <c r="AI61" s="98"/>
      <c r="AJ61" s="96"/>
      <c r="AK61" s="96"/>
    </row>
    <row r="62" spans="1:37" s="43" customFormat="1" ht="21" customHeight="1">
      <c r="A62" s="32">
        <v>2273</v>
      </c>
      <c r="B62" s="33" t="s">
        <v>19</v>
      </c>
      <c r="C62" s="114">
        <v>105000</v>
      </c>
      <c r="D62" s="114">
        <v>105000</v>
      </c>
      <c r="E62" s="114">
        <v>105000</v>
      </c>
      <c r="F62" s="114">
        <v>0</v>
      </c>
      <c r="G62" s="115">
        <f t="shared" si="21"/>
        <v>0</v>
      </c>
      <c r="H62" s="115">
        <v>0</v>
      </c>
      <c r="J62" s="94"/>
      <c r="K62" s="95"/>
      <c r="L62" s="95"/>
      <c r="M62" s="96"/>
      <c r="N62" s="96"/>
      <c r="P62" s="94"/>
      <c r="Q62" s="97"/>
      <c r="R62" s="97"/>
      <c r="S62" s="96"/>
      <c r="T62" s="96"/>
      <c r="U62" s="94"/>
      <c r="V62" s="97"/>
      <c r="W62" s="97"/>
      <c r="X62" s="96"/>
      <c r="Y62" s="96"/>
      <c r="AA62" s="94"/>
      <c r="AB62" s="97"/>
      <c r="AC62" s="97"/>
      <c r="AD62" s="96"/>
      <c r="AE62" s="96"/>
      <c r="AG62" s="98"/>
      <c r="AH62" s="98"/>
      <c r="AI62" s="98"/>
      <c r="AJ62" s="96"/>
      <c r="AK62" s="96"/>
    </row>
    <row r="63" spans="1:37" s="69" customFormat="1" ht="86.25" customHeight="1">
      <c r="A63" s="87">
        <v>2281</v>
      </c>
      <c r="B63" s="124" t="s">
        <v>22</v>
      </c>
      <c r="C63" s="109">
        <f>C65</f>
        <v>0</v>
      </c>
      <c r="D63" s="109">
        <f>D65</f>
        <v>0</v>
      </c>
      <c r="E63" s="109">
        <v>0</v>
      </c>
      <c r="F63" s="109">
        <v>0</v>
      </c>
      <c r="G63" s="115" t="e">
        <f t="shared" si="21"/>
        <v>#DIV/0!</v>
      </c>
      <c r="H63" s="115" t="e">
        <f t="shared" si="22"/>
        <v>#DIV/0!</v>
      </c>
      <c r="J63" s="94"/>
      <c r="K63" s="95"/>
      <c r="L63" s="95"/>
      <c r="M63" s="96"/>
      <c r="N63" s="96"/>
      <c r="P63" s="94"/>
      <c r="Q63" s="97"/>
      <c r="R63" s="97"/>
      <c r="S63" s="96"/>
      <c r="T63" s="96"/>
      <c r="U63" s="94"/>
      <c r="V63" s="97"/>
      <c r="W63" s="97"/>
      <c r="X63" s="96"/>
      <c r="Y63" s="96"/>
      <c r="AA63" s="94"/>
      <c r="AB63" s="97"/>
      <c r="AC63" s="97"/>
      <c r="AD63" s="96"/>
      <c r="AE63" s="96"/>
      <c r="AG63" s="98"/>
      <c r="AH63" s="98"/>
      <c r="AI63" s="98"/>
      <c r="AJ63" s="96"/>
      <c r="AK63" s="96"/>
    </row>
    <row r="64" spans="1:37" s="43" customFormat="1" ht="30" customHeight="1">
      <c r="A64" s="32">
        <v>2730</v>
      </c>
      <c r="B64" s="33" t="s">
        <v>31</v>
      </c>
      <c r="C64" s="109">
        <v>0</v>
      </c>
      <c r="D64" s="109">
        <v>14636.34</v>
      </c>
      <c r="E64" s="109">
        <v>14636.34</v>
      </c>
      <c r="F64" s="109">
        <v>0</v>
      </c>
      <c r="G64" s="115">
        <v>0</v>
      </c>
      <c r="H64" s="115">
        <v>0</v>
      </c>
      <c r="J64" s="119"/>
      <c r="K64" s="120"/>
      <c r="L64" s="120"/>
      <c r="M64" s="121"/>
      <c r="N64" s="121"/>
      <c r="P64" s="119"/>
      <c r="Q64" s="122"/>
      <c r="R64" s="122"/>
      <c r="S64" s="121"/>
      <c r="T64" s="121"/>
      <c r="U64" s="119"/>
      <c r="V64" s="122"/>
      <c r="W64" s="122"/>
      <c r="X64" s="121"/>
      <c r="Y64" s="121"/>
      <c r="AA64" s="119"/>
      <c r="AB64" s="122"/>
      <c r="AC64" s="122"/>
      <c r="AD64" s="121"/>
      <c r="AE64" s="121"/>
      <c r="AG64" s="123"/>
      <c r="AH64" s="123"/>
      <c r="AI64" s="123"/>
      <c r="AJ64" s="121"/>
      <c r="AK64" s="121"/>
    </row>
    <row r="65" spans="1:37" s="43" customFormat="1" ht="61.5" customHeight="1" hidden="1">
      <c r="A65" s="32">
        <v>2281</v>
      </c>
      <c r="B65" s="33" t="s">
        <v>22</v>
      </c>
      <c r="C65" s="109">
        <v>0</v>
      </c>
      <c r="D65" s="109"/>
      <c r="E65" s="109"/>
      <c r="F65" s="109"/>
      <c r="G65" s="115" t="e">
        <f t="shared" si="21"/>
        <v>#DIV/0!</v>
      </c>
      <c r="H65" s="115" t="e">
        <f t="shared" si="22"/>
        <v>#DIV/0!</v>
      </c>
      <c r="J65" s="94"/>
      <c r="K65" s="95"/>
      <c r="L65" s="95"/>
      <c r="M65" s="96"/>
      <c r="N65" s="96"/>
      <c r="P65" s="94"/>
      <c r="Q65" s="97"/>
      <c r="R65" s="97"/>
      <c r="S65" s="96"/>
      <c r="T65" s="96"/>
      <c r="U65" s="94"/>
      <c r="V65" s="97"/>
      <c r="W65" s="97"/>
      <c r="X65" s="96"/>
      <c r="Y65" s="96"/>
      <c r="AA65" s="94"/>
      <c r="AB65" s="97"/>
      <c r="AC65" s="97"/>
      <c r="AD65" s="96"/>
      <c r="AE65" s="96"/>
      <c r="AG65" s="98"/>
      <c r="AH65" s="98"/>
      <c r="AI65" s="98"/>
      <c r="AJ65" s="96"/>
      <c r="AK65" s="96"/>
    </row>
    <row r="66" spans="1:37" s="69" customFormat="1" ht="21" customHeight="1">
      <c r="A66" s="27">
        <v>3000</v>
      </c>
      <c r="B66" s="27" t="s">
        <v>55</v>
      </c>
      <c r="C66" s="110">
        <f>C67+C68+C69+C70+C71+C72</f>
        <v>10196657</v>
      </c>
      <c r="D66" s="110">
        <f>D67+D68+D69+D70+D71+D72</f>
        <v>46819684.32</v>
      </c>
      <c r="E66" s="110">
        <f>E67+E68+E69+E70+E71+E72</f>
        <v>25531286.91</v>
      </c>
      <c r="F66" s="110">
        <f>F67+F68+F69+F70+F71+F72</f>
        <v>5369186.53</v>
      </c>
      <c r="G66" s="113">
        <f t="shared" si="21"/>
        <v>11.467797376212639</v>
      </c>
      <c r="H66" s="113">
        <f t="shared" si="22"/>
        <v>21.029831159419608</v>
      </c>
      <c r="J66" s="94"/>
      <c r="K66" s="95"/>
      <c r="L66" s="95"/>
      <c r="M66" s="96"/>
      <c r="N66" s="96"/>
      <c r="P66" s="94"/>
      <c r="Q66" s="97"/>
      <c r="R66" s="97"/>
      <c r="S66" s="96"/>
      <c r="T66" s="96"/>
      <c r="U66" s="94"/>
      <c r="V66" s="97"/>
      <c r="W66" s="97"/>
      <c r="X66" s="96"/>
      <c r="Y66" s="96"/>
      <c r="AA66" s="94"/>
      <c r="AB66" s="97"/>
      <c r="AC66" s="97"/>
      <c r="AD66" s="96"/>
      <c r="AE66" s="96"/>
      <c r="AG66" s="98"/>
      <c r="AH66" s="98"/>
      <c r="AI66" s="98"/>
      <c r="AJ66" s="96"/>
      <c r="AK66" s="96"/>
    </row>
    <row r="67" spans="1:37" s="43" customFormat="1" ht="38.25" customHeight="1">
      <c r="A67" s="107">
        <v>3110</v>
      </c>
      <c r="B67" s="108" t="s">
        <v>56</v>
      </c>
      <c r="C67" s="109">
        <v>196657</v>
      </c>
      <c r="D67" s="109">
        <v>4435964.32</v>
      </c>
      <c r="E67" s="109">
        <v>4435964.32</v>
      </c>
      <c r="F67" s="109">
        <v>1154404.84</v>
      </c>
      <c r="G67" s="115">
        <f t="shared" si="21"/>
        <v>26.023762968409088</v>
      </c>
      <c r="H67" s="115">
        <f t="shared" si="22"/>
        <v>26.023762968409088</v>
      </c>
      <c r="J67" s="94"/>
      <c r="K67" s="95"/>
      <c r="L67" s="95"/>
      <c r="M67" s="96"/>
      <c r="N67" s="96"/>
      <c r="P67" s="94"/>
      <c r="Q67" s="97"/>
      <c r="R67" s="97"/>
      <c r="S67" s="96"/>
      <c r="T67" s="96"/>
      <c r="U67" s="94"/>
      <c r="V67" s="97"/>
      <c r="W67" s="97"/>
      <c r="X67" s="96"/>
      <c r="Y67" s="96"/>
      <c r="AA67" s="94"/>
      <c r="AB67" s="97"/>
      <c r="AC67" s="97"/>
      <c r="AD67" s="96"/>
      <c r="AE67" s="96"/>
      <c r="AG67" s="98"/>
      <c r="AH67" s="98"/>
      <c r="AI67" s="98"/>
      <c r="AJ67" s="96"/>
      <c r="AK67" s="96"/>
    </row>
    <row r="68" spans="1:8" ht="37.5">
      <c r="A68" s="105">
        <v>3122</v>
      </c>
      <c r="B68" s="108" t="s">
        <v>57</v>
      </c>
      <c r="C68" s="109">
        <v>0</v>
      </c>
      <c r="D68" s="109">
        <v>7850000</v>
      </c>
      <c r="E68" s="109">
        <v>0</v>
      </c>
      <c r="F68" s="109">
        <v>0</v>
      </c>
      <c r="G68" s="115">
        <f t="shared" si="21"/>
        <v>0</v>
      </c>
      <c r="H68" s="115">
        <v>0</v>
      </c>
    </row>
    <row r="69" spans="1:8" ht="37.5">
      <c r="A69" s="105">
        <v>3132</v>
      </c>
      <c r="B69" s="108" t="s">
        <v>58</v>
      </c>
      <c r="C69" s="109">
        <v>6927989</v>
      </c>
      <c r="D69" s="109">
        <v>21907155</v>
      </c>
      <c r="E69" s="109">
        <v>8468757.59</v>
      </c>
      <c r="F69" s="109">
        <v>3354652.7</v>
      </c>
      <c r="G69" s="115">
        <f t="shared" si="21"/>
        <v>15.313045897561778</v>
      </c>
      <c r="H69" s="115">
        <f t="shared" si="22"/>
        <v>39.61209970115581</v>
      </c>
    </row>
    <row r="70" spans="1:8" ht="37.5">
      <c r="A70" s="105">
        <v>3142</v>
      </c>
      <c r="B70" s="108" t="s">
        <v>59</v>
      </c>
      <c r="C70" s="109">
        <v>150000</v>
      </c>
      <c r="D70" s="109">
        <v>10917245</v>
      </c>
      <c r="E70" s="109">
        <v>10917245</v>
      </c>
      <c r="F70" s="109">
        <v>417130.08</v>
      </c>
      <c r="G70" s="115">
        <f t="shared" si="21"/>
        <v>3.820836483929783</v>
      </c>
      <c r="H70" s="115">
        <f t="shared" si="22"/>
        <v>3.820836483929783</v>
      </c>
    </row>
    <row r="71" spans="1:8" ht="56.25">
      <c r="A71" s="105">
        <v>3210</v>
      </c>
      <c r="B71" s="108" t="s">
        <v>60</v>
      </c>
      <c r="C71" s="109">
        <v>0</v>
      </c>
      <c r="D71" s="109">
        <v>692900</v>
      </c>
      <c r="E71" s="109">
        <v>692900</v>
      </c>
      <c r="F71" s="109">
        <v>442998.91</v>
      </c>
      <c r="G71" s="115">
        <f t="shared" si="21"/>
        <v>63.93403232789724</v>
      </c>
      <c r="H71" s="115">
        <f t="shared" si="22"/>
        <v>63.93403232789724</v>
      </c>
    </row>
    <row r="72" spans="1:8" ht="56.25">
      <c r="A72" s="105">
        <v>3220</v>
      </c>
      <c r="B72" s="108" t="s">
        <v>35</v>
      </c>
      <c r="C72" s="109">
        <v>2922011</v>
      </c>
      <c r="D72" s="109">
        <v>1016420</v>
      </c>
      <c r="E72" s="109">
        <v>1016420</v>
      </c>
      <c r="F72" s="109">
        <v>0</v>
      </c>
      <c r="G72" s="115">
        <f t="shared" si="21"/>
        <v>0</v>
      </c>
      <c r="H72" s="115">
        <v>0</v>
      </c>
    </row>
    <row r="73" spans="1:8" s="111" customFormat="1" ht="37.5">
      <c r="A73" s="106"/>
      <c r="B73" s="27" t="s">
        <v>61</v>
      </c>
      <c r="C73" s="110">
        <f>C52+C66</f>
        <v>11616857</v>
      </c>
      <c r="D73" s="110">
        <f>D52+D66</f>
        <v>49639091.91</v>
      </c>
      <c r="E73" s="110">
        <f>E52+E66</f>
        <v>28350694.5</v>
      </c>
      <c r="F73" s="110">
        <f>F52+F66</f>
        <v>7084270.470000001</v>
      </c>
      <c r="G73" s="113">
        <f t="shared" si="21"/>
        <v>14.271555335549655</v>
      </c>
      <c r="H73" s="113">
        <f t="shared" si="22"/>
        <v>24.987996219986783</v>
      </c>
    </row>
    <row r="74" spans="1:8" s="111" customFormat="1" ht="18.75">
      <c r="A74" s="104"/>
      <c r="B74" s="116"/>
      <c r="C74" s="117"/>
      <c r="D74" s="117"/>
      <c r="E74" s="117"/>
      <c r="F74" s="117"/>
      <c r="G74" s="118"/>
      <c r="H74" s="118"/>
    </row>
    <row r="75" ht="18.75">
      <c r="A75" s="104"/>
    </row>
    <row r="76" spans="1:8" ht="20.25">
      <c r="A76" s="132" t="s">
        <v>53</v>
      </c>
      <c r="B76" s="132"/>
      <c r="C76" s="132"/>
      <c r="D76" s="92"/>
      <c r="E76" s="92"/>
      <c r="F76" s="127" t="s">
        <v>54</v>
      </c>
      <c r="G76" s="127"/>
      <c r="H76" s="127"/>
    </row>
  </sheetData>
  <sheetProtection/>
  <mergeCells count="32">
    <mergeCell ref="D2:H2"/>
    <mergeCell ref="D3:H3"/>
    <mergeCell ref="A6:H6"/>
    <mergeCell ref="AJ10:AK10"/>
    <mergeCell ref="AG10:AG11"/>
    <mergeCell ref="AH10:AH11"/>
    <mergeCell ref="AI10:AI11"/>
    <mergeCell ref="AC9:AC10"/>
    <mergeCell ref="AD9:AE9"/>
    <mergeCell ref="R9:R10"/>
    <mergeCell ref="S9:T9"/>
    <mergeCell ref="B10:B11"/>
    <mergeCell ref="C10:C11"/>
    <mergeCell ref="D10:D11"/>
    <mergeCell ref="F10:F11"/>
    <mergeCell ref="G10:H10"/>
    <mergeCell ref="AA9:AA10"/>
    <mergeCell ref="A9:H9"/>
    <mergeCell ref="J9:J10"/>
    <mergeCell ref="K9:K10"/>
    <mergeCell ref="A10:A11"/>
    <mergeCell ref="AB9:AB10"/>
    <mergeCell ref="L9:L10"/>
    <mergeCell ref="M9:N9"/>
    <mergeCell ref="P9:P10"/>
    <mergeCell ref="Q9:Q10"/>
    <mergeCell ref="E4:H4"/>
    <mergeCell ref="F76:H76"/>
    <mergeCell ref="A13:H13"/>
    <mergeCell ref="A50:H50"/>
    <mergeCell ref="A76:C76"/>
    <mergeCell ref="E10:E11"/>
  </mergeCells>
  <printOptions/>
  <pageMargins left="0.27" right="0.34" top="0.66" bottom="1" header="0.5" footer="0.5"/>
  <pageSetup fitToHeight="8" fitToWidth="1" horizontalDpi="600" verticalDpi="600" orientation="portrait" paperSize="9" scale="57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gfukoda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10gfubudg3</dc:creator>
  <cp:keywords/>
  <dc:description/>
  <cp:lastModifiedBy>Budget</cp:lastModifiedBy>
  <cp:lastPrinted>2021-04-19T11:45:56Z</cp:lastPrinted>
  <dcterms:created xsi:type="dcterms:W3CDTF">2019-05-03T07:51:57Z</dcterms:created>
  <dcterms:modified xsi:type="dcterms:W3CDTF">2021-10-23T12:43:23Z</dcterms:modified>
  <cp:category/>
  <cp:version/>
  <cp:contentType/>
  <cp:contentStatus/>
</cp:coreProperties>
</file>